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505" windowHeight="9735" activeTab="0"/>
  </bookViews>
  <sheets>
    <sheet name="Beispielrechnung" sheetId="1" r:id="rId1"/>
    <sheet name="Quellen" sheetId="2" r:id="rId2"/>
    <sheet name="BR" sheetId="3" r:id="rId3"/>
  </sheets>
  <definedNames>
    <definedName name="_xlnm.Print_Area" localSheetId="0">'Beispielrechnung'!$A$1:$L$64</definedName>
  </definedNames>
  <calcPr fullCalcOnLoad="1"/>
</workbook>
</file>

<file path=xl/comments1.xml><?xml version="1.0" encoding="utf-8"?>
<comments xmlns="http://schemas.openxmlformats.org/spreadsheetml/2006/main">
  <authors>
    <author>Andreas Lange</author>
  </authors>
  <commentList>
    <comment ref="D9" authorId="0">
      <text>
        <r>
          <rPr>
            <b/>
            <sz val="10"/>
            <rFont val="Tahoma"/>
            <family val="2"/>
          </rPr>
          <t xml:space="preserve">Geben Sie in die weißen Felder die abgefragten Daten ein.
</t>
        </r>
      </text>
    </comment>
    <comment ref="J9" authorId="0">
      <text>
        <r>
          <rPr>
            <b/>
            <sz val="8"/>
            <rFont val="Tahoma"/>
            <family val="0"/>
          </rPr>
          <t>Geben Sie in die weißen Felder die Summe der möglichen Kapitalanlage und den entsprechend zu erzielenden Zinssatz ein.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Andreas Lange</author>
  </authors>
  <commentList>
    <comment ref="B21" authorId="0">
      <text>
        <r>
          <rPr>
            <b/>
            <sz val="8"/>
            <rFont val="Tahoma"/>
            <family val="0"/>
          </rPr>
          <t>Auf Wunsch können Sie den K-Wert Ihrer eingebauten Fenster eingeben.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Durch die Veränderung der U-Werte ändern sich die Daten der gesamten Tabellenzeile.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Geben Sie hier den aktuellen Heizölpreis in Euro / Liter ein.</t>
        </r>
      </text>
    </comment>
  </commentList>
</comments>
</file>

<file path=xl/sharedStrings.xml><?xml version="1.0" encoding="utf-8"?>
<sst xmlns="http://schemas.openxmlformats.org/spreadsheetml/2006/main" count="312" uniqueCount="191">
  <si>
    <t>Fenstererneuerung contra Sparbrief</t>
  </si>
  <si>
    <t>Eine Investition in neue Fenster kann wesentlich lukrativer als eine klassische Geldanlage sein.</t>
  </si>
  <si>
    <t>Die einfache Berechnungsmöglichkeit zeigt Ihnen den Vorteil deutlich auf.</t>
  </si>
  <si>
    <t>Rechnerische Energiekosteneinsparung</t>
  </si>
  <si>
    <t>durch eine Fenstersanierung.</t>
  </si>
  <si>
    <t>U-Wert alte Fenster</t>
  </si>
  <si>
    <t>W/m²K</t>
  </si>
  <si>
    <t>Kapitalanlage</t>
  </si>
  <si>
    <t>Euro</t>
  </si>
  <si>
    <t>U-Wert neue Fenster</t>
  </si>
  <si>
    <t>Verzinsung</t>
  </si>
  <si>
    <t>%</t>
  </si>
  <si>
    <t>Fensterfläche in qm</t>
  </si>
  <si>
    <t>qm</t>
  </si>
  <si>
    <t>Energiekosten Öl/Ltr.</t>
  </si>
  <si>
    <t>oder Gas pro cbm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</si>
  <si>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</si>
  <si>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</si>
  <si>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</si>
  <si>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</si>
  <si>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</si>
  <si>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</si>
  <si>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</si>
  <si>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</si>
  <si>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</si>
  <si>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</si>
  <si>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 xml:space="preserve">Durchschnittsbetrachtung, bei der sowohl die Transmissions- als auch die </t>
  </si>
  <si>
    <t>Lüftungswärmeverluste annähernd Berücksichtigung finden.</t>
  </si>
  <si>
    <t>Wenn Sie über einen Tilgungsrechner die Belastung durch einen KfW-Kredits errechnen möchten, klicken Sie hier.</t>
  </si>
  <si>
    <t>Tilgungsrechner</t>
  </si>
  <si>
    <t>Sie benötigen dafür einen Internetzugang.</t>
  </si>
  <si>
    <t xml:space="preserve"> </t>
  </si>
  <si>
    <t>Wir stehen nicht dafür ein, dass die alten Fenster die angegebenen Wärmedurchgangskoeffizienten (K- bzw. U-Wert) aufweisen.</t>
  </si>
  <si>
    <t>Ferner können wir keine Gewähr dafür übernehmen, dass die angegeben Einsparmöglichkeiten tatsächlich erreicht werden.</t>
  </si>
  <si>
    <t>Quellen: K-Werte, Sanco das Glasbuch, Wärmeschutzverordnungen 1977 / 1984 / 1995 und EnEV 2002. Weru 2008</t>
  </si>
  <si>
    <t>Energieeinsparung in Zahlen</t>
  </si>
  <si>
    <t>Kennzahlen</t>
  </si>
  <si>
    <t>K-Wert bzw. U-Wert Auflistung nach Bautypen</t>
  </si>
  <si>
    <t>K-Wert</t>
  </si>
  <si>
    <t>Einfachverglasung</t>
  </si>
  <si>
    <t>5,8 W/m²k</t>
  </si>
  <si>
    <t>Verbundfenster</t>
  </si>
  <si>
    <t>Thermopane</t>
  </si>
  <si>
    <t>3,0 W/m²k</t>
  </si>
  <si>
    <t>seit 1970</t>
  </si>
  <si>
    <t>KFV (K20</t>
  </si>
  <si>
    <t>2,7 W/m²k</t>
  </si>
  <si>
    <t>gebaut bei Weru von 1970 - 1984</t>
  </si>
  <si>
    <t>K 27</t>
  </si>
  <si>
    <t>1,8 W/m²k</t>
  </si>
  <si>
    <t>gebaut bei Weru von 1970 - 1997</t>
  </si>
  <si>
    <t>Classico</t>
  </si>
  <si>
    <t>1,4 W/m²k</t>
  </si>
  <si>
    <t>gebaut bei Weru von 1997 - heute</t>
  </si>
  <si>
    <t>U-Wert</t>
  </si>
  <si>
    <t>Castello</t>
  </si>
  <si>
    <t>Veränderung der K-Wert Anforderungen für Fenster nach WSVO und EnEV</t>
  </si>
  <si>
    <t>1976 Energieeinspargesetz</t>
  </si>
  <si>
    <t>1977 Wärmeschutzverordnung I</t>
  </si>
  <si>
    <t>K 3,5 W/m²k für Fenster</t>
  </si>
  <si>
    <t>1984 Wärmeschutzverordnung II</t>
  </si>
  <si>
    <t>K 3,1 W/m²k für Fenster</t>
  </si>
  <si>
    <t>1995 Wärmeschutzverordnung III</t>
  </si>
  <si>
    <t>K 1,8 W/m²k für Fenster (equ. K- Wert 0,5, Gegenrechnung der solaren Wärmegewinne)</t>
  </si>
  <si>
    <t>2002 Energieeinsparverordnung</t>
  </si>
  <si>
    <t>K 1,3 W/m² für Fenster (kein Grenzwert sondern der übliche Rechenwert)</t>
  </si>
  <si>
    <t>Energiekosten</t>
  </si>
  <si>
    <t>Gas</t>
  </si>
  <si>
    <t>€/10 kwh</t>
  </si>
  <si>
    <t>(Basis Abnahmemenge 3000 m³)</t>
  </si>
  <si>
    <t>Heizöl</t>
  </si>
  <si>
    <t>€/Ltr.</t>
  </si>
  <si>
    <t>(Basis Abnahmemenge 3000 Ltr.)</t>
  </si>
  <si>
    <t>Kapitalanlage-Beispielrechnung / Investition-Kontra-Sparbrief</t>
  </si>
  <si>
    <t xml:space="preserve">Beispiel Ersparnis über 9 Jahre bei einer Verzinsung von </t>
  </si>
  <si>
    <t>%.</t>
  </si>
  <si>
    <t>Laufzeit</t>
  </si>
  <si>
    <t>1 Jahr</t>
  </si>
  <si>
    <t>2 Jahre</t>
  </si>
  <si>
    <t>3 Jahre</t>
  </si>
  <si>
    <t>4 Jahre</t>
  </si>
  <si>
    <t>5 Jahre</t>
  </si>
  <si>
    <t>6 Jahre</t>
  </si>
  <si>
    <t>7 Jahre</t>
  </si>
  <si>
    <t>8 Jahre</t>
  </si>
  <si>
    <t>9 Jahre</t>
  </si>
  <si>
    <t>Vorhandenes Kapital</t>
  </si>
  <si>
    <t>Mögliche Verzinsung</t>
  </si>
  <si>
    <t>Gesamtersparnis über 9 Jahre am Kapitalmarkt</t>
  </si>
  <si>
    <t>Beispielrechnung der Einsparung an Energiekosten bei einem Fenstertausch.</t>
  </si>
  <si>
    <t>Kosten der neuen Fenster</t>
  </si>
  <si>
    <t>Fensterflächenanteil in qm</t>
  </si>
  <si>
    <t>Einsparpotential / Jahr</t>
  </si>
  <si>
    <t>Gesamtersparnis über</t>
  </si>
  <si>
    <t>9 Jahre, bei 10 % Preissteigerung.</t>
  </si>
  <si>
    <t xml:space="preserve">Baujahr </t>
  </si>
  <si>
    <t xml:space="preserve">K-Wert  </t>
  </si>
  <si>
    <t xml:space="preserve">U-Wert  </t>
  </si>
  <si>
    <t>Fensterfläche 1 qm</t>
  </si>
  <si>
    <t>Fensterfläche</t>
  </si>
  <si>
    <t>der Fenster</t>
  </si>
  <si>
    <t>alt</t>
  </si>
  <si>
    <t>neu</t>
  </si>
  <si>
    <t>Ltr.</t>
  </si>
  <si>
    <t>€</t>
  </si>
  <si>
    <t>Geben Sie in die gelbe Zelle den aktuellen Heizölpreis ein!</t>
  </si>
  <si>
    <t>Energieträger</t>
  </si>
  <si>
    <t>Einheit</t>
  </si>
  <si>
    <t>1Ltr.=kwh</t>
  </si>
  <si>
    <t xml:space="preserve">Preis/ </t>
  </si>
  <si>
    <t>Preis/kwh</t>
  </si>
  <si>
    <t>Die gelb markierten Zellen können verändert werden.</t>
  </si>
  <si>
    <t>Durchschnittsbetrachtung, bei der sowohl die Transmissions- als auch die Lüftungswärmeverluste annähernd Berücksichtigung finden.</t>
  </si>
  <si>
    <t>Quellen: K-Werte, Sanco das Glasbuch, Wärmeschutzverordnungen 1977 / 1984 / 1995 und EnEV 2002.</t>
  </si>
  <si>
    <t>Prozent</t>
  </si>
  <si>
    <t>Rechnerische Ersparnis pro Jahr bei einer</t>
  </si>
  <si>
    <t>Preissteigerung von:</t>
  </si>
  <si>
    <t>3.Jahr</t>
  </si>
  <si>
    <t>4.Jahr</t>
  </si>
  <si>
    <t>5.Jahr</t>
  </si>
  <si>
    <t>6.Jahr</t>
  </si>
  <si>
    <t>7.Jahr</t>
  </si>
  <si>
    <t>8.Jahr</t>
  </si>
  <si>
    <t>9.Jahr</t>
  </si>
  <si>
    <t>10.Jahr</t>
  </si>
  <si>
    <t>11.Jahr</t>
  </si>
  <si>
    <t>12.Jahr</t>
  </si>
  <si>
    <t>13.Jahr</t>
  </si>
  <si>
    <t>14.Jahr</t>
  </si>
  <si>
    <t>15.Jahr</t>
  </si>
  <si>
    <t>16.Jahr</t>
  </si>
  <si>
    <t>17.Jahr</t>
  </si>
  <si>
    <t>18.Jahr</t>
  </si>
  <si>
    <t>19.Jahr</t>
  </si>
  <si>
    <t>20.Jahr</t>
  </si>
  <si>
    <t>21.Jahr</t>
  </si>
  <si>
    <t>22.Jahr</t>
  </si>
  <si>
    <t>23.Jahr</t>
  </si>
  <si>
    <t>24.Jahr</t>
  </si>
  <si>
    <t>25.Jahr</t>
  </si>
  <si>
    <t>26.Jahr</t>
  </si>
  <si>
    <t>27.Jahr</t>
  </si>
  <si>
    <t>28.Jahr</t>
  </si>
  <si>
    <t>29.Jahr</t>
  </si>
  <si>
    <t>30.Jahr</t>
  </si>
  <si>
    <t>Summe Ersparnis 10 Jahre:</t>
  </si>
  <si>
    <t>Zinsertrag butto:</t>
  </si>
  <si>
    <t>11. Jahr</t>
  </si>
  <si>
    <t>12. Jahr</t>
  </si>
  <si>
    <t>14. Jahr</t>
  </si>
  <si>
    <t>15. Jahr</t>
  </si>
  <si>
    <t>16. Jahr</t>
  </si>
  <si>
    <t>17. Jahr</t>
  </si>
  <si>
    <t>18. Jahr</t>
  </si>
  <si>
    <t>19. Jahr</t>
  </si>
  <si>
    <t>20. Jahr</t>
  </si>
  <si>
    <t>Summe Ersparnis 20 Jahre:</t>
  </si>
  <si>
    <t>21. Jahr</t>
  </si>
  <si>
    <t>22. Jahr</t>
  </si>
  <si>
    <t>23. Jahr</t>
  </si>
  <si>
    <t>24. Jahr</t>
  </si>
  <si>
    <t>25. Jahr</t>
  </si>
  <si>
    <t>26. Jahr</t>
  </si>
  <si>
    <t>27. Jahr</t>
  </si>
  <si>
    <t>28. Jahr</t>
  </si>
  <si>
    <t>29. Jahr</t>
  </si>
  <si>
    <t>30. Jahr</t>
  </si>
  <si>
    <t>Summe Ersparnis 30 Jahre: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</si>
  <si>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</si>
  <si>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</si>
  <si>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</si>
  <si>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</si>
  <si>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</si>
  <si>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</si>
  <si>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</si>
  <si>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</si>
  <si>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</si>
  <si>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</si>
  <si>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</t>
  </si>
  <si>
    <t>21 Jahre</t>
  </si>
  <si>
    <t>22 Jahre</t>
  </si>
  <si>
    <t>23 Jahre</t>
  </si>
  <si>
    <t>24 Jahre</t>
  </si>
  <si>
    <t>25 Jahre</t>
  </si>
  <si>
    <t>26 Jahre</t>
  </si>
  <si>
    <t>27 Jahre</t>
  </si>
  <si>
    <t>28 Jahre</t>
  </si>
  <si>
    <t>29 Jahre</t>
  </si>
  <si>
    <t>30 Jahre</t>
  </si>
  <si>
    <t>Zinsen im:</t>
  </si>
  <si>
    <t>Verzinsung einer klassischen Geldanlage.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</si>
</sst>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5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sz val="10"/>
      <color indexed="43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3" fillId="35" borderId="12" xfId="0" applyFont="1" applyFill="1" applyBorder="1" applyAlignment="1" applyProtection="1">
      <alignment vertical="center"/>
      <protection hidden="1"/>
    </xf>
    <xf numFmtId="0" fontId="0" fillId="35" borderId="12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36" borderId="12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13" xfId="0" applyFill="1" applyBorder="1" applyAlignment="1" applyProtection="1">
      <alignment vertical="center"/>
      <protection hidden="1"/>
    </xf>
    <xf numFmtId="3" fontId="0" fillId="34" borderId="14" xfId="0" applyNumberFormat="1" applyFill="1" applyBorder="1" applyAlignment="1" applyProtection="1">
      <alignment vertical="center"/>
      <protection hidden="1" locked="0"/>
    </xf>
    <xf numFmtId="0" fontId="0" fillId="34" borderId="15" xfId="0" applyFill="1" applyBorder="1" applyAlignment="1" applyProtection="1">
      <alignment vertical="center"/>
      <protection hidden="1" locked="0"/>
    </xf>
    <xf numFmtId="0" fontId="3" fillId="35" borderId="12" xfId="0" applyFont="1" applyFill="1" applyBorder="1" applyAlignment="1" applyProtection="1">
      <alignment horizontal="left" vertical="center"/>
      <protection hidden="1"/>
    </xf>
    <xf numFmtId="2" fontId="17" fillId="35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14" xfId="0" applyNumberFormat="1" applyFill="1" applyBorder="1" applyAlignment="1" applyProtection="1">
      <alignment horizontal="center" vertical="center"/>
      <protection hidden="1"/>
    </xf>
    <xf numFmtId="0" fontId="0" fillId="36" borderId="12" xfId="0" applyFill="1" applyBorder="1" applyAlignment="1" applyProtection="1">
      <alignment horizontal="center" vertical="center"/>
      <protection hidden="1"/>
    </xf>
    <xf numFmtId="1" fontId="0" fillId="0" borderId="15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37" borderId="16" xfId="0" applyFill="1" applyBorder="1" applyAlignment="1" applyProtection="1">
      <alignment horizontal="center" vertical="center"/>
      <protection hidden="1"/>
    </xf>
    <xf numFmtId="0" fontId="0" fillId="37" borderId="17" xfId="0" applyFill="1" applyBorder="1" applyAlignment="1" applyProtection="1">
      <alignment vertical="center"/>
      <protection hidden="1"/>
    </xf>
    <xf numFmtId="3" fontId="0" fillId="0" borderId="15" xfId="0" applyNumberFormat="1" applyFill="1" applyBorder="1" applyAlignment="1" applyProtection="1">
      <alignment horizontal="center" vertical="center"/>
      <protection hidden="1"/>
    </xf>
    <xf numFmtId="3" fontId="0" fillId="35" borderId="0" xfId="0" applyNumberFormat="1" applyFill="1" applyBorder="1" applyAlignment="1" applyProtection="1">
      <alignment horizontal="center" vertical="center"/>
      <protection hidden="1"/>
    </xf>
    <xf numFmtId="3" fontId="0" fillId="36" borderId="0" xfId="0" applyNumberFormat="1" applyFill="1" applyBorder="1" applyAlignment="1" applyProtection="1">
      <alignment vertical="center"/>
      <protection hidden="1"/>
    </xf>
    <xf numFmtId="0" fontId="12" fillId="35" borderId="12" xfId="0" applyFont="1" applyFill="1" applyBorder="1" applyAlignment="1" applyProtection="1">
      <alignment vertical="center"/>
      <protection hidden="1"/>
    </xf>
    <xf numFmtId="3" fontId="0" fillId="35" borderId="0" xfId="0" applyNumberFormat="1" applyFill="1" applyBorder="1" applyAlignment="1" applyProtection="1">
      <alignment vertical="center"/>
      <protection hidden="1"/>
    </xf>
    <xf numFmtId="0" fontId="12" fillId="35" borderId="18" xfId="0" applyFont="1" applyFill="1" applyBorder="1" applyAlignment="1" applyProtection="1">
      <alignment vertical="center"/>
      <protection hidden="1"/>
    </xf>
    <xf numFmtId="0" fontId="0" fillId="35" borderId="14" xfId="0" applyFill="1" applyBorder="1" applyAlignment="1" applyProtection="1">
      <alignment vertical="center"/>
      <protection hidden="1"/>
    </xf>
    <xf numFmtId="0" fontId="0" fillId="35" borderId="19" xfId="0" applyFill="1" applyBorder="1" applyAlignment="1" applyProtection="1">
      <alignment vertical="center"/>
      <protection hidden="1"/>
    </xf>
    <xf numFmtId="0" fontId="0" fillId="36" borderId="18" xfId="0" applyFill="1" applyBorder="1" applyAlignment="1" applyProtection="1">
      <alignment vertical="center"/>
      <protection hidden="1"/>
    </xf>
    <xf numFmtId="0" fontId="0" fillId="36" borderId="14" xfId="0" applyFill="1" applyBorder="1" applyAlignment="1" applyProtection="1">
      <alignment vertical="center"/>
      <protection hidden="1"/>
    </xf>
    <xf numFmtId="0" fontId="0" fillId="36" borderId="19" xfId="0" applyFill="1" applyBorder="1" applyAlignment="1" applyProtection="1">
      <alignment vertical="center"/>
      <protection hidden="1"/>
    </xf>
    <xf numFmtId="0" fontId="0" fillId="35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34" borderId="21" xfId="0" applyFill="1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19" fillId="34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20" fillId="34" borderId="0" xfId="0" applyFont="1" applyFill="1" applyBorder="1" applyAlignment="1" applyProtection="1">
      <alignment/>
      <protection hidden="1"/>
    </xf>
    <xf numFmtId="0" fontId="21" fillId="34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3" fontId="19" fillId="34" borderId="0" xfId="0" applyNumberFormat="1" applyFont="1" applyFill="1" applyBorder="1" applyAlignment="1" applyProtection="1">
      <alignment/>
      <protection hidden="1"/>
    </xf>
    <xf numFmtId="4" fontId="19" fillId="34" borderId="0" xfId="0" applyNumberFormat="1" applyFont="1" applyFill="1" applyBorder="1" applyAlignment="1" applyProtection="1">
      <alignment/>
      <protection hidden="1"/>
    </xf>
    <xf numFmtId="4" fontId="19" fillId="0" borderId="0" xfId="0" applyNumberFormat="1" applyFont="1" applyFill="1" applyBorder="1" applyAlignment="1" applyProtection="1">
      <alignment/>
      <protection hidden="1"/>
    </xf>
    <xf numFmtId="4" fontId="19" fillId="0" borderId="0" xfId="0" applyNumberFormat="1" applyFont="1" applyBorder="1" applyAlignment="1" applyProtection="1">
      <alignment/>
      <protection hidden="1"/>
    </xf>
    <xf numFmtId="1" fontId="19" fillId="34" borderId="0" xfId="0" applyNumberFormat="1" applyFont="1" applyFill="1" applyBorder="1" applyAlignment="1" applyProtection="1">
      <alignment/>
      <protection hidden="1"/>
    </xf>
    <xf numFmtId="1" fontId="22" fillId="34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2" fontId="19" fillId="34" borderId="0" xfId="0" applyNumberFormat="1" applyFont="1" applyFill="1" applyBorder="1" applyAlignment="1" applyProtection="1">
      <alignment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2" fontId="21" fillId="34" borderId="0" xfId="0" applyNumberFormat="1" applyFont="1" applyFill="1" applyBorder="1" applyAlignment="1" applyProtection="1">
      <alignment/>
      <protection hidden="1"/>
    </xf>
    <xf numFmtId="4" fontId="19" fillId="34" borderId="0" xfId="0" applyNumberFormat="1" applyFont="1" applyFill="1" applyBorder="1" applyAlignment="1" applyProtection="1">
      <alignment horizontal="center"/>
      <protection hidden="1"/>
    </xf>
    <xf numFmtId="4" fontId="19" fillId="0" borderId="0" xfId="0" applyNumberFormat="1" applyFont="1" applyFill="1" applyBorder="1" applyAlignment="1" applyProtection="1">
      <alignment horizontal="center"/>
      <protection hidden="1"/>
    </xf>
    <xf numFmtId="4" fontId="19" fillId="0" borderId="0" xfId="0" applyNumberFormat="1" applyFont="1" applyBorder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/>
      <protection hidden="1"/>
    </xf>
    <xf numFmtId="1" fontId="21" fillId="34" borderId="0" xfId="0" applyNumberFormat="1" applyFont="1" applyFill="1" applyBorder="1" applyAlignment="1" applyProtection="1">
      <alignment/>
      <protection hidden="1"/>
    </xf>
    <xf numFmtId="49" fontId="21" fillId="34" borderId="0" xfId="0" applyNumberFormat="1" applyFont="1" applyFill="1" applyBorder="1" applyAlignment="1" applyProtection="1">
      <alignment/>
      <protection hidden="1"/>
    </xf>
    <xf numFmtId="172" fontId="19" fillId="34" borderId="0" xfId="0" applyNumberFormat="1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73" fontId="19" fillId="34" borderId="0" xfId="0" applyNumberFormat="1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3" fillId="37" borderId="15" xfId="0" applyNumberFormat="1" applyFont="1" applyFill="1" applyBorder="1" applyAlignment="1" applyProtection="1">
      <alignment horizontal="center" vertical="center"/>
      <protection hidden="1"/>
    </xf>
    <xf numFmtId="1" fontId="0" fillId="35" borderId="0" xfId="0" applyNumberFormat="1" applyFill="1" applyBorder="1" applyAlignment="1" applyProtection="1">
      <alignment horizontal="center" vertical="center"/>
      <protection hidden="1"/>
    </xf>
    <xf numFmtId="3" fontId="3" fillId="37" borderId="15" xfId="0" applyNumberFormat="1" applyFont="1" applyFill="1" applyBorder="1" applyAlignment="1" applyProtection="1">
      <alignment horizontal="center" vertical="center"/>
      <protection hidden="1"/>
    </xf>
    <xf numFmtId="0" fontId="14" fillId="34" borderId="23" xfId="0" applyFont="1" applyFill="1" applyBorder="1" applyAlignment="1" applyProtection="1">
      <alignment horizontal="center" vertical="center"/>
      <protection hidden="1"/>
    </xf>
    <xf numFmtId="0" fontId="14" fillId="34" borderId="24" xfId="0" applyFont="1" applyFill="1" applyBorder="1" applyAlignment="1" applyProtection="1">
      <alignment horizontal="center" vertical="center"/>
      <protection hidden="1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5" borderId="1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2" fontId="0" fillId="34" borderId="14" xfId="0" applyNumberFormat="1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horizontal="center" vertical="center"/>
    </xf>
    <xf numFmtId="0" fontId="0" fillId="34" borderId="15" xfId="0" applyFill="1" applyBorder="1" applyAlignment="1" applyProtection="1">
      <alignment horizontal="center" vertical="center"/>
      <protection hidden="1" locked="0"/>
    </xf>
    <xf numFmtId="0" fontId="0" fillId="0" borderId="15" xfId="0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4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35" borderId="18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37" borderId="16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4" fillId="0" borderId="10" xfId="53" applyFill="1" applyBorder="1" applyAlignment="1" applyProtection="1">
      <alignment horizontal="center" vertical="center"/>
      <protection hidden="1"/>
    </xf>
    <xf numFmtId="0" fontId="0" fillId="37" borderId="16" xfId="0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35" borderId="26" xfId="0" applyFon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3" fillId="35" borderId="1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3" fillId="36" borderId="26" xfId="0" applyFont="1" applyFill="1" applyBorder="1" applyAlignment="1" applyProtection="1">
      <alignment vertical="center"/>
      <protection hidden="1"/>
    </xf>
    <xf numFmtId="0" fontId="3" fillId="36" borderId="12" xfId="0" applyFont="1" applyFill="1" applyBorder="1" applyAlignment="1" applyProtection="1">
      <alignment vertical="center"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fw-formularsammlung.de/TilgungsrechnerINET/Rechner/130/Includer.js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view="pageBreakPreview" zoomScaleSheetLayoutView="100" zoomScalePageLayoutView="0" workbookViewId="0" topLeftCell="A1">
      <selection activeCell="M43" sqref="M43"/>
    </sheetView>
  </sheetViews>
  <sheetFormatPr defaultColWidth="11.57421875" defaultRowHeight="12.75"/>
  <cols>
    <col min="1" max="1" width="1.8515625" style="14" customWidth="1"/>
    <col min="2" max="3" width="11.57421875" style="14" customWidth="1"/>
    <col min="4" max="4" width="5.7109375" style="14" customWidth="1"/>
    <col min="5" max="5" width="0.85546875" style="14" customWidth="1"/>
    <col min="6" max="6" width="7.57421875" style="14" customWidth="1"/>
    <col min="7" max="7" width="6.7109375" style="14" customWidth="1"/>
    <col min="8" max="8" width="5.00390625" style="14" customWidth="1"/>
    <col min="9" max="9" width="16.00390625" style="14" customWidth="1"/>
    <col min="10" max="11" width="11.57421875" style="14" customWidth="1"/>
    <col min="12" max="12" width="1.421875" style="14" customWidth="1"/>
    <col min="13" max="16384" width="11.57421875" style="14" customWidth="1"/>
  </cols>
  <sheetData>
    <row r="1" spans="1:12" s="10" customFormat="1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2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2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5" customFormat="1" ht="1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s="15" customFormat="1" ht="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s="19" customFormat="1" ht="12.75">
      <c r="A6" s="11"/>
      <c r="B6" s="116" t="s">
        <v>3</v>
      </c>
      <c r="C6" s="117"/>
      <c r="D6" s="117"/>
      <c r="E6" s="117"/>
      <c r="F6" s="117"/>
      <c r="G6" s="118"/>
      <c r="H6" s="12"/>
      <c r="I6" s="122" t="s">
        <v>190</v>
      </c>
      <c r="J6" s="117"/>
      <c r="K6" s="118"/>
      <c r="L6" s="13"/>
    </row>
    <row r="7" spans="1:12" s="19" customFormat="1" ht="12.75">
      <c r="A7" s="11"/>
      <c r="B7" s="119" t="s">
        <v>4</v>
      </c>
      <c r="C7" s="120"/>
      <c r="D7" s="120"/>
      <c r="E7" s="120"/>
      <c r="F7" s="120"/>
      <c r="G7" s="121"/>
      <c r="H7" s="12"/>
      <c r="I7" s="123"/>
      <c r="J7" s="120"/>
      <c r="K7" s="121"/>
      <c r="L7" s="13"/>
    </row>
    <row r="8" spans="1:12" s="19" customFormat="1" ht="12.75">
      <c r="A8" s="11"/>
      <c r="B8" s="21"/>
      <c r="C8" s="22"/>
      <c r="D8" s="22"/>
      <c r="E8" s="22"/>
      <c r="F8" s="22"/>
      <c r="G8" s="23"/>
      <c r="H8" s="12"/>
      <c r="I8" s="24"/>
      <c r="J8" s="25"/>
      <c r="K8" s="26"/>
      <c r="L8" s="13"/>
    </row>
    <row r="9" spans="1:12" s="19" customFormat="1" ht="12.75">
      <c r="A9" s="11"/>
      <c r="B9" s="21" t="s">
        <v>5</v>
      </c>
      <c r="C9" s="22"/>
      <c r="D9" s="96">
        <v>3.51</v>
      </c>
      <c r="E9" s="96"/>
      <c r="F9" s="97"/>
      <c r="G9" s="23" t="s">
        <v>6</v>
      </c>
      <c r="H9" s="12"/>
      <c r="I9" s="24" t="s">
        <v>7</v>
      </c>
      <c r="J9" s="27">
        <v>8000</v>
      </c>
      <c r="K9" s="26" t="s">
        <v>8</v>
      </c>
      <c r="L9" s="13"/>
    </row>
    <row r="10" spans="1:12" s="19" customFormat="1" ht="12.75">
      <c r="A10" s="11"/>
      <c r="B10" s="21" t="s">
        <v>9</v>
      </c>
      <c r="C10" s="22"/>
      <c r="D10" s="98">
        <v>1.3</v>
      </c>
      <c r="E10" s="98"/>
      <c r="F10" s="99"/>
      <c r="G10" s="23" t="s">
        <v>6</v>
      </c>
      <c r="H10" s="12"/>
      <c r="I10" s="24" t="s">
        <v>10</v>
      </c>
      <c r="J10" s="28">
        <v>2.2</v>
      </c>
      <c r="K10" s="26" t="s">
        <v>11</v>
      </c>
      <c r="L10" s="13"/>
    </row>
    <row r="11" spans="1:12" s="19" customFormat="1" ht="12.75">
      <c r="A11" s="11"/>
      <c r="B11" s="21" t="s">
        <v>12</v>
      </c>
      <c r="C11" s="22"/>
      <c r="D11" s="98">
        <v>30</v>
      </c>
      <c r="E11" s="98"/>
      <c r="F11" s="99"/>
      <c r="G11" s="23" t="s">
        <v>13</v>
      </c>
      <c r="H11" s="12"/>
      <c r="I11" s="24"/>
      <c r="J11" s="25"/>
      <c r="K11" s="26"/>
      <c r="L11" s="13"/>
    </row>
    <row r="12" spans="1:12" s="19" customFormat="1" ht="12.75">
      <c r="A12" s="11"/>
      <c r="B12" s="21" t="s">
        <v>14</v>
      </c>
      <c r="C12" s="22"/>
      <c r="D12" s="98">
        <v>0.77</v>
      </c>
      <c r="E12" s="98"/>
      <c r="F12" s="99"/>
      <c r="G12" s="23" t="s">
        <v>8</v>
      </c>
      <c r="H12" s="12"/>
      <c r="I12" s="24"/>
      <c r="J12" s="25"/>
      <c r="K12" s="26"/>
      <c r="L12" s="13"/>
    </row>
    <row r="13" spans="1:12" s="19" customFormat="1" ht="12.75">
      <c r="A13" s="11"/>
      <c r="B13" s="21" t="s">
        <v>15</v>
      </c>
      <c r="C13" s="22"/>
      <c r="D13" s="22"/>
      <c r="E13" s="22"/>
      <c r="F13" s="22"/>
      <c r="G13" s="23"/>
      <c r="H13" s="12"/>
      <c r="I13" s="24"/>
      <c r="J13" s="25"/>
      <c r="K13" s="26"/>
      <c r="L13" s="13"/>
    </row>
    <row r="14" spans="1:12" s="19" customFormat="1" ht="12.75">
      <c r="A14" s="11"/>
      <c r="B14" s="21"/>
      <c r="C14" s="22"/>
      <c r="D14" s="22"/>
      <c r="E14" s="22"/>
      <c r="F14" s="22"/>
      <c r="G14" s="23"/>
      <c r="H14" s="12"/>
      <c r="I14" s="24"/>
      <c r="J14" s="25"/>
      <c r="K14" s="26"/>
      <c r="L14" s="13"/>
    </row>
    <row r="15" spans="1:12" s="19" customFormat="1" ht="12.75">
      <c r="A15" s="11"/>
      <c r="B15" s="20" t="s">
        <v>115</v>
      </c>
      <c r="C15" s="22"/>
      <c r="D15" s="22"/>
      <c r="E15" s="22"/>
      <c r="F15" s="22"/>
      <c r="G15" s="23"/>
      <c r="H15" s="12"/>
      <c r="I15" s="24"/>
      <c r="J15" s="25"/>
      <c r="K15" s="26"/>
      <c r="L15" s="13"/>
    </row>
    <row r="16" spans="1:12" s="19" customFormat="1" ht="12.75">
      <c r="A16" s="11"/>
      <c r="B16" s="29" t="s">
        <v>116</v>
      </c>
      <c r="C16" s="22"/>
      <c r="D16" s="100">
        <v>10</v>
      </c>
      <c r="E16" s="101"/>
      <c r="F16" s="102"/>
      <c r="G16" s="23" t="s">
        <v>11</v>
      </c>
      <c r="H16" s="12"/>
      <c r="I16" s="24" t="s">
        <v>189</v>
      </c>
      <c r="J16" s="25"/>
      <c r="K16" s="26"/>
      <c r="L16" s="13"/>
    </row>
    <row r="17" spans="1:12" s="19" customFormat="1" ht="12.75">
      <c r="A17" s="11"/>
      <c r="B17" s="29"/>
      <c r="C17" s="22"/>
      <c r="D17" s="30"/>
      <c r="E17" s="30"/>
      <c r="F17" s="30"/>
      <c r="G17" s="23"/>
      <c r="H17" s="12"/>
      <c r="I17" s="24"/>
      <c r="J17" s="25"/>
      <c r="K17" s="26"/>
      <c r="L17" s="13"/>
    </row>
    <row r="18" spans="1:12" s="19" customFormat="1" ht="12.75">
      <c r="A18" s="11"/>
      <c r="B18" s="94" t="s">
        <v>16</v>
      </c>
      <c r="C18" s="95"/>
      <c r="D18" s="31">
        <f>'BR'!F14</f>
        <v>612.6120000000001</v>
      </c>
      <c r="E18" s="86"/>
      <c r="F18" s="31">
        <f>SUM(D18)</f>
        <v>612.6120000000001</v>
      </c>
      <c r="G18" s="23" t="s">
        <v>8</v>
      </c>
      <c r="H18" s="12"/>
      <c r="I18" s="32" t="s">
        <v>16</v>
      </c>
      <c r="J18" s="31">
        <f>'BR'!F6</f>
        <v>176.00000000000003</v>
      </c>
      <c r="K18" s="26" t="s">
        <v>8</v>
      </c>
      <c r="L18" s="13"/>
    </row>
    <row r="19" spans="1:12" s="19" customFormat="1" ht="12.75">
      <c r="A19" s="11"/>
      <c r="B19" s="94" t="s">
        <v>17</v>
      </c>
      <c r="C19" s="95"/>
      <c r="D19" s="33">
        <f>'BR'!G14</f>
        <v>673.8732000000001</v>
      </c>
      <c r="E19" s="86"/>
      <c r="F19" s="33">
        <f>SUM(D18:D19)</f>
        <v>1286.4852</v>
      </c>
      <c r="G19" s="23" t="s">
        <v>8</v>
      </c>
      <c r="H19" s="12"/>
      <c r="I19" s="32" t="s">
        <v>17</v>
      </c>
      <c r="J19" s="33">
        <f>'BR'!G6</f>
        <v>179.872</v>
      </c>
      <c r="K19" s="26" t="s">
        <v>8</v>
      </c>
      <c r="L19" s="13"/>
    </row>
    <row r="20" spans="1:12" s="19" customFormat="1" ht="12.75">
      <c r="A20" s="11"/>
      <c r="B20" s="94" t="s">
        <v>18</v>
      </c>
      <c r="C20" s="95"/>
      <c r="D20" s="33">
        <f>'BR'!H14</f>
        <v>741.2605200000002</v>
      </c>
      <c r="E20" s="86"/>
      <c r="F20" s="33">
        <f>SUM(D18:D20)</f>
        <v>2027.7457200000003</v>
      </c>
      <c r="G20" s="23" t="s">
        <v>8</v>
      </c>
      <c r="H20" s="12"/>
      <c r="I20" s="32" t="s">
        <v>18</v>
      </c>
      <c r="J20" s="33">
        <f>'BR'!H6</f>
        <v>183.829184</v>
      </c>
      <c r="K20" s="26" t="s">
        <v>8</v>
      </c>
      <c r="L20" s="13"/>
    </row>
    <row r="21" spans="1:12" s="19" customFormat="1" ht="12.75">
      <c r="A21" s="11"/>
      <c r="B21" s="94" t="s">
        <v>19</v>
      </c>
      <c r="C21" s="95"/>
      <c r="D21" s="33">
        <f>'BR'!I14</f>
        <v>815.3865720000001</v>
      </c>
      <c r="E21" s="86"/>
      <c r="F21" s="33">
        <f>SUM(D18:D21)</f>
        <v>2843.1322920000002</v>
      </c>
      <c r="G21" s="23" t="s">
        <v>8</v>
      </c>
      <c r="H21" s="12"/>
      <c r="I21" s="32" t="s">
        <v>19</v>
      </c>
      <c r="J21" s="33">
        <f>'BR'!I6</f>
        <v>187.873426048</v>
      </c>
      <c r="K21" s="26" t="s">
        <v>8</v>
      </c>
      <c r="L21" s="13"/>
    </row>
    <row r="22" spans="1:12" s="19" customFormat="1" ht="12.75">
      <c r="A22" s="11"/>
      <c r="B22" s="94" t="s">
        <v>20</v>
      </c>
      <c r="C22" s="95"/>
      <c r="D22" s="33">
        <f>'BR'!J14</f>
        <v>896.9252292000001</v>
      </c>
      <c r="E22" s="86"/>
      <c r="F22" s="33">
        <f>SUM(D18:D22)</f>
        <v>3740.0575212000003</v>
      </c>
      <c r="G22" s="23" t="s">
        <v>8</v>
      </c>
      <c r="H22" s="12"/>
      <c r="I22" s="32" t="s">
        <v>20</v>
      </c>
      <c r="J22" s="33">
        <f>'BR'!J6</f>
        <v>192.006641421056</v>
      </c>
      <c r="K22" s="26" t="s">
        <v>8</v>
      </c>
      <c r="L22" s="13"/>
    </row>
    <row r="23" spans="1:12" s="19" customFormat="1" ht="12.75">
      <c r="A23" s="11"/>
      <c r="B23" s="94" t="s">
        <v>21</v>
      </c>
      <c r="C23" s="95"/>
      <c r="D23" s="33">
        <f>'BR'!K14</f>
        <v>986.6177521200001</v>
      </c>
      <c r="E23" s="86"/>
      <c r="F23" s="33">
        <f>SUM(D18:D23)</f>
        <v>4726.67527332</v>
      </c>
      <c r="G23" s="23" t="s">
        <v>8</v>
      </c>
      <c r="H23" s="12"/>
      <c r="I23" s="32" t="s">
        <v>21</v>
      </c>
      <c r="J23" s="33">
        <f>'BR'!K6</f>
        <v>196.23078753231923</v>
      </c>
      <c r="K23" s="26" t="s">
        <v>8</v>
      </c>
      <c r="L23" s="13"/>
    </row>
    <row r="24" spans="1:12" s="19" customFormat="1" ht="12.75">
      <c r="A24" s="11"/>
      <c r="B24" s="94" t="s">
        <v>22</v>
      </c>
      <c r="C24" s="95"/>
      <c r="D24" s="33">
        <f>'BR'!L14</f>
        <v>1085.279527332</v>
      </c>
      <c r="E24" s="86"/>
      <c r="F24" s="33">
        <f>SUM(D18:D24)</f>
        <v>5811.954800652</v>
      </c>
      <c r="G24" s="23" t="s">
        <v>8</v>
      </c>
      <c r="H24" s="12"/>
      <c r="I24" s="32" t="s">
        <v>22</v>
      </c>
      <c r="J24" s="33">
        <f>'BR'!L6</f>
        <v>200.54786485803024</v>
      </c>
      <c r="K24" s="26" t="s">
        <v>8</v>
      </c>
      <c r="L24" s="13"/>
    </row>
    <row r="25" spans="1:12" s="19" customFormat="1" ht="12.75">
      <c r="A25" s="11"/>
      <c r="B25" s="94" t="s">
        <v>23</v>
      </c>
      <c r="C25" s="95"/>
      <c r="D25" s="33">
        <f>'BR'!M14</f>
        <v>1193.8074800652</v>
      </c>
      <c r="E25" s="86"/>
      <c r="F25" s="33">
        <f>SUM(D18:D25)</f>
        <v>7005.7622807172</v>
      </c>
      <c r="G25" s="23" t="s">
        <v>8</v>
      </c>
      <c r="H25" s="12"/>
      <c r="I25" s="32" t="s">
        <v>23</v>
      </c>
      <c r="J25" s="33">
        <f>'BR'!M6</f>
        <v>204.9599178849069</v>
      </c>
      <c r="K25" s="26" t="s">
        <v>8</v>
      </c>
      <c r="L25" s="13"/>
    </row>
    <row r="26" spans="1:12" s="19" customFormat="1" ht="12.75">
      <c r="A26" s="11"/>
      <c r="B26" s="94" t="s">
        <v>24</v>
      </c>
      <c r="C26" s="95"/>
      <c r="D26" s="33">
        <f>'BR'!N14</f>
        <v>1313.18822807172</v>
      </c>
      <c r="E26" s="86"/>
      <c r="F26" s="33">
        <f>SUM(D18:D26)</f>
        <v>8318.95050878892</v>
      </c>
      <c r="G26" s="23" t="s">
        <v>8</v>
      </c>
      <c r="H26" s="12"/>
      <c r="I26" s="32" t="s">
        <v>24</v>
      </c>
      <c r="J26" s="33">
        <f>'BR'!N6</f>
        <v>209.46903607837487</v>
      </c>
      <c r="K26" s="26" t="s">
        <v>8</v>
      </c>
      <c r="L26" s="13"/>
    </row>
    <row r="27" spans="1:12" s="19" customFormat="1" ht="12.75">
      <c r="A27" s="11"/>
      <c r="B27" s="107" t="s">
        <v>25</v>
      </c>
      <c r="C27" s="108"/>
      <c r="D27" s="34">
        <f>'BR'!O14</f>
        <v>1444.507050878892</v>
      </c>
      <c r="E27" s="86"/>
      <c r="F27" s="33">
        <f>SUM(D18:D27)</f>
        <v>9763.457559667811</v>
      </c>
      <c r="G27" s="23" t="s">
        <v>8</v>
      </c>
      <c r="H27" s="12"/>
      <c r="I27" s="32" t="s">
        <v>25</v>
      </c>
      <c r="J27" s="33">
        <f>'BR'!O6</f>
        <v>214.07735487209914</v>
      </c>
      <c r="K27" s="26" t="s">
        <v>8</v>
      </c>
      <c r="L27" s="13"/>
    </row>
    <row r="28" spans="1:12" s="19" customFormat="1" ht="12.75">
      <c r="A28" s="11"/>
      <c r="B28" s="109" t="s">
        <v>145</v>
      </c>
      <c r="C28" s="110"/>
      <c r="D28" s="87">
        <f>SUM(D18:D27)</f>
        <v>9763.457559667811</v>
      </c>
      <c r="E28" s="87"/>
      <c r="F28" s="87"/>
      <c r="G28" s="36" t="s">
        <v>8</v>
      </c>
      <c r="H28" s="12"/>
      <c r="I28" s="35" t="s">
        <v>146</v>
      </c>
      <c r="J28" s="85">
        <f>SUM(J18:J27)</f>
        <v>1944.866212694786</v>
      </c>
      <c r="K28" s="36" t="s">
        <v>8</v>
      </c>
      <c r="L28" s="13"/>
    </row>
    <row r="29" spans="1:12" s="19" customFormat="1" ht="12.75">
      <c r="A29" s="11"/>
      <c r="B29" s="111" t="s">
        <v>147</v>
      </c>
      <c r="C29" s="112"/>
      <c r="D29" s="37">
        <f>'BR'!P14</f>
        <v>1588.9577559667812</v>
      </c>
      <c r="E29" s="38"/>
      <c r="F29" s="37">
        <f>SUM(D18:D27,D29)</f>
        <v>11352.415315634593</v>
      </c>
      <c r="G29" s="23" t="s">
        <v>8</v>
      </c>
      <c r="H29" s="12"/>
      <c r="I29" s="32" t="s">
        <v>147</v>
      </c>
      <c r="J29" s="37">
        <f>'BR'!P6</f>
        <v>218.7870566792853</v>
      </c>
      <c r="K29" s="26" t="s">
        <v>8</v>
      </c>
      <c r="L29" s="13"/>
    </row>
    <row r="30" spans="1:12" s="19" customFormat="1" ht="12.75">
      <c r="A30" s="11"/>
      <c r="B30" s="94" t="s">
        <v>148</v>
      </c>
      <c r="C30" s="95"/>
      <c r="D30" s="37">
        <f>'BR'!Q14</f>
        <v>1747.8535315634592</v>
      </c>
      <c r="E30" s="38"/>
      <c r="F30" s="37">
        <f>SUM(D18:D27,D29:D30)</f>
        <v>13100.268847198053</v>
      </c>
      <c r="G30" s="23" t="s">
        <v>8</v>
      </c>
      <c r="H30" s="12"/>
      <c r="I30" s="32" t="s">
        <v>148</v>
      </c>
      <c r="J30" s="37">
        <f>'BR'!Q6</f>
        <v>223.60037192622957</v>
      </c>
      <c r="K30" s="26" t="s">
        <v>8</v>
      </c>
      <c r="L30" s="13"/>
    </row>
    <row r="31" spans="1:12" s="19" customFormat="1" ht="12.75">
      <c r="A31" s="11"/>
      <c r="B31" s="94" t="s">
        <v>127</v>
      </c>
      <c r="C31" s="95"/>
      <c r="D31" s="37">
        <f>'BR'!R14</f>
        <v>1922.6388847198052</v>
      </c>
      <c r="E31" s="38"/>
      <c r="F31" s="37">
        <f>SUM(D18:D27,D29:D31)</f>
        <v>15022.907731917858</v>
      </c>
      <c r="G31" s="23" t="s">
        <v>8</v>
      </c>
      <c r="H31" s="12"/>
      <c r="I31" s="32" t="s">
        <v>127</v>
      </c>
      <c r="J31" s="37">
        <f>'BR'!R6</f>
        <v>228.51958010860662</v>
      </c>
      <c r="K31" s="26" t="s">
        <v>8</v>
      </c>
      <c r="L31" s="13"/>
    </row>
    <row r="32" spans="1:12" s="19" customFormat="1" ht="12.75">
      <c r="A32" s="11"/>
      <c r="B32" s="94" t="s">
        <v>149</v>
      </c>
      <c r="C32" s="95"/>
      <c r="D32" s="37">
        <f>'BR'!S14</f>
        <v>2114.902773191786</v>
      </c>
      <c r="E32" s="38"/>
      <c r="F32" s="37">
        <f>SUM(D18:D27,D29:D32)</f>
        <v>17137.810505109643</v>
      </c>
      <c r="G32" s="23" t="s">
        <v>8</v>
      </c>
      <c r="H32" s="12"/>
      <c r="I32" s="32" t="s">
        <v>149</v>
      </c>
      <c r="J32" s="37">
        <f>'BR'!S6</f>
        <v>233.54701087099596</v>
      </c>
      <c r="K32" s="26" t="s">
        <v>8</v>
      </c>
      <c r="L32" s="13"/>
    </row>
    <row r="33" spans="1:12" s="19" customFormat="1" ht="12.75">
      <c r="A33" s="11"/>
      <c r="B33" s="94" t="s">
        <v>150</v>
      </c>
      <c r="C33" s="95"/>
      <c r="D33" s="37">
        <f>'BR'!T14</f>
        <v>2326.3930505109643</v>
      </c>
      <c r="E33" s="38"/>
      <c r="F33" s="37">
        <f>SUM(D18:D27,D29:D33)</f>
        <v>19464.203555620606</v>
      </c>
      <c r="G33" s="23" t="s">
        <v>8</v>
      </c>
      <c r="H33" s="12"/>
      <c r="I33" s="32" t="s">
        <v>150</v>
      </c>
      <c r="J33" s="37">
        <f>'BR'!T6</f>
        <v>238.6850451101579</v>
      </c>
      <c r="K33" s="26" t="s">
        <v>8</v>
      </c>
      <c r="L33" s="13"/>
    </row>
    <row r="34" spans="1:12" s="19" customFormat="1" ht="12.75">
      <c r="A34" s="11"/>
      <c r="B34" s="94" t="s">
        <v>151</v>
      </c>
      <c r="C34" s="95"/>
      <c r="D34" s="37">
        <f>'BR'!U14</f>
        <v>2559.0323555620607</v>
      </c>
      <c r="E34" s="38"/>
      <c r="F34" s="37">
        <f>SUM(D18:D27,D29:D34)</f>
        <v>22023.235911182666</v>
      </c>
      <c r="G34" s="23" t="s">
        <v>8</v>
      </c>
      <c r="H34" s="12"/>
      <c r="I34" s="32" t="s">
        <v>151</v>
      </c>
      <c r="J34" s="37">
        <f>'BR'!U6</f>
        <v>243.93611610258137</v>
      </c>
      <c r="K34" s="26" t="s">
        <v>8</v>
      </c>
      <c r="L34" s="13"/>
    </row>
    <row r="35" spans="1:12" s="19" customFormat="1" ht="12.75">
      <c r="A35" s="11"/>
      <c r="B35" s="94" t="s">
        <v>152</v>
      </c>
      <c r="C35" s="95"/>
      <c r="D35" s="37">
        <f>'BR'!V14</f>
        <v>2814.935591118267</v>
      </c>
      <c r="E35" s="38"/>
      <c r="F35" s="37">
        <f>SUM(D18:D27,D29:D35)</f>
        <v>24838.171502300935</v>
      </c>
      <c r="G35" s="23" t="s">
        <v>8</v>
      </c>
      <c r="H35" s="12"/>
      <c r="I35" s="32" t="s">
        <v>152</v>
      </c>
      <c r="J35" s="37">
        <f>'BR'!V6</f>
        <v>249.30271065683814</v>
      </c>
      <c r="K35" s="26" t="s">
        <v>8</v>
      </c>
      <c r="L35" s="13"/>
    </row>
    <row r="36" spans="1:12" s="19" customFormat="1" ht="12.75">
      <c r="A36" s="11"/>
      <c r="B36" s="94" t="s">
        <v>153</v>
      </c>
      <c r="C36" s="95"/>
      <c r="D36" s="37">
        <f>'BR'!W14</f>
        <v>3096.429150230094</v>
      </c>
      <c r="E36" s="38"/>
      <c r="F36" s="37">
        <f>SUM(D18:D27,D29:D36)</f>
        <v>27934.60065253103</v>
      </c>
      <c r="G36" s="23" t="s">
        <v>8</v>
      </c>
      <c r="H36" s="12"/>
      <c r="I36" s="32" t="s">
        <v>153</v>
      </c>
      <c r="J36" s="37">
        <f>'BR'!W6</f>
        <v>254.7873702912886</v>
      </c>
      <c r="K36" s="26" t="s">
        <v>8</v>
      </c>
      <c r="L36" s="13"/>
    </row>
    <row r="37" spans="1:12" s="19" customFormat="1" ht="12.75">
      <c r="A37" s="11"/>
      <c r="B37" s="94" t="s">
        <v>154</v>
      </c>
      <c r="C37" s="95"/>
      <c r="D37" s="37">
        <f>'BR'!X14</f>
        <v>3406.0720652531036</v>
      </c>
      <c r="E37" s="38"/>
      <c r="F37" s="37">
        <f>SUM(D18:D27,D29:D37)</f>
        <v>31340.67271778413</v>
      </c>
      <c r="G37" s="23" t="s">
        <v>8</v>
      </c>
      <c r="H37" s="12"/>
      <c r="I37" s="32" t="s">
        <v>154</v>
      </c>
      <c r="J37" s="37">
        <f>'BR'!X6</f>
        <v>260.39269243769695</v>
      </c>
      <c r="K37" s="26" t="s">
        <v>8</v>
      </c>
      <c r="L37" s="13"/>
    </row>
    <row r="38" spans="1:12" s="19" customFormat="1" ht="12.75">
      <c r="A38" s="11"/>
      <c r="B38" s="107" t="s">
        <v>155</v>
      </c>
      <c r="C38" s="108"/>
      <c r="D38" s="37">
        <f>'BR'!Y14</f>
        <v>3746.6792717784137</v>
      </c>
      <c r="E38" s="38"/>
      <c r="F38" s="84">
        <f>SUM(D18:D27,D29:D38)</f>
        <v>35087.35198956254</v>
      </c>
      <c r="G38" s="23" t="s">
        <v>8</v>
      </c>
      <c r="H38" s="12"/>
      <c r="I38" s="32" t="s">
        <v>155</v>
      </c>
      <c r="J38" s="37">
        <f>'BR'!Y6</f>
        <v>266.1213316713263</v>
      </c>
      <c r="K38" s="26" t="s">
        <v>8</v>
      </c>
      <c r="L38" s="13"/>
    </row>
    <row r="39" spans="1:12" s="19" customFormat="1" ht="12.75">
      <c r="A39" s="11"/>
      <c r="B39" s="109" t="s">
        <v>156</v>
      </c>
      <c r="C39" s="110"/>
      <c r="D39" s="87">
        <f>SUM(D18:D27,D29:D38)</f>
        <v>35087.35198956254</v>
      </c>
      <c r="E39" s="87"/>
      <c r="F39" s="87"/>
      <c r="G39" s="36" t="s">
        <v>8</v>
      </c>
      <c r="H39" s="12"/>
      <c r="I39" s="35" t="s">
        <v>146</v>
      </c>
      <c r="J39" s="85">
        <f>SUM(J29:J38)+J28</f>
        <v>4362.545498549793</v>
      </c>
      <c r="K39" s="36" t="s">
        <v>8</v>
      </c>
      <c r="L39" s="13"/>
    </row>
    <row r="40" spans="1:12" s="19" customFormat="1" ht="12.75">
      <c r="A40" s="11"/>
      <c r="B40" s="111" t="s">
        <v>157</v>
      </c>
      <c r="C40" s="112"/>
      <c r="D40" s="37">
        <f>'BR'!Z14</f>
        <v>4121.347198956255</v>
      </c>
      <c r="E40" s="38"/>
      <c r="F40" s="37">
        <f>SUM(D18:D27,D29:D38,D40)</f>
        <v>39208.699188518796</v>
      </c>
      <c r="G40" s="23" t="s">
        <v>8</v>
      </c>
      <c r="H40" s="12"/>
      <c r="I40" s="32" t="s">
        <v>157</v>
      </c>
      <c r="J40" s="37">
        <f>'BR'!Z6</f>
        <v>271.9760009680955</v>
      </c>
      <c r="K40" s="26" t="s">
        <v>8</v>
      </c>
      <c r="L40" s="13"/>
    </row>
    <row r="41" spans="1:12" s="19" customFormat="1" ht="12.75">
      <c r="A41" s="11"/>
      <c r="B41" s="94" t="s">
        <v>158</v>
      </c>
      <c r="C41" s="95"/>
      <c r="D41" s="37">
        <f>'BR'!AA14</f>
        <v>4533.48191885188</v>
      </c>
      <c r="E41" s="38"/>
      <c r="F41" s="37">
        <f>SUM(D18:D27,D29:D38,D40:D41)</f>
        <v>43742.18110737068</v>
      </c>
      <c r="G41" s="23" t="s">
        <v>8</v>
      </c>
      <c r="H41" s="12"/>
      <c r="I41" s="32" t="s">
        <v>158</v>
      </c>
      <c r="J41" s="37">
        <f>'BR'!AA6</f>
        <v>277.9594729893936</v>
      </c>
      <c r="K41" s="26" t="s">
        <v>8</v>
      </c>
      <c r="L41" s="13"/>
    </row>
    <row r="42" spans="1:12" s="19" customFormat="1" ht="12.75">
      <c r="A42" s="11"/>
      <c r="B42" s="94" t="s">
        <v>159</v>
      </c>
      <c r="C42" s="95"/>
      <c r="D42" s="37">
        <f>'BR'!AB14</f>
        <v>4986.830110737068</v>
      </c>
      <c r="E42" s="38"/>
      <c r="F42" s="37">
        <f>SUM(D18:D27,D29:D38,D40:D42)</f>
        <v>48729.01121810774</v>
      </c>
      <c r="G42" s="23" t="s">
        <v>8</v>
      </c>
      <c r="H42" s="12"/>
      <c r="I42" s="32" t="s">
        <v>159</v>
      </c>
      <c r="J42" s="37">
        <f>'BR'!AB6</f>
        <v>284.07458139516024</v>
      </c>
      <c r="K42" s="26" t="s">
        <v>8</v>
      </c>
      <c r="L42" s="13"/>
    </row>
    <row r="43" spans="1:12" s="19" customFormat="1" ht="12.75">
      <c r="A43" s="11"/>
      <c r="B43" s="94" t="s">
        <v>160</v>
      </c>
      <c r="C43" s="95"/>
      <c r="D43" s="37">
        <f>'BR'!AC14</f>
        <v>5485.5131218107745</v>
      </c>
      <c r="E43" s="38"/>
      <c r="F43" s="37">
        <f>SUM(D18:D27,D29:D38,D40:D43)</f>
        <v>54214.52433991851</v>
      </c>
      <c r="G43" s="23" t="s">
        <v>8</v>
      </c>
      <c r="H43" s="12"/>
      <c r="I43" s="32" t="s">
        <v>160</v>
      </c>
      <c r="J43" s="37">
        <f>'BR'!AC6</f>
        <v>290.3242221858538</v>
      </c>
      <c r="K43" s="26" t="s">
        <v>8</v>
      </c>
      <c r="L43" s="13"/>
    </row>
    <row r="44" spans="1:12" s="19" customFormat="1" ht="12.75">
      <c r="A44" s="11"/>
      <c r="B44" s="94" t="s">
        <v>161</v>
      </c>
      <c r="C44" s="95"/>
      <c r="D44" s="37">
        <f>'BR'!AD14</f>
        <v>6034.064433991852</v>
      </c>
      <c r="E44" s="38"/>
      <c r="F44" s="37">
        <f>SUM(D18:D27,D29:D38,D40:D44)</f>
        <v>60248.588773910364</v>
      </c>
      <c r="G44" s="23" t="s">
        <v>8</v>
      </c>
      <c r="H44" s="12"/>
      <c r="I44" s="32" t="s">
        <v>161</v>
      </c>
      <c r="J44" s="37">
        <f>'BR'!AD6</f>
        <v>296.71135507394257</v>
      </c>
      <c r="K44" s="26" t="s">
        <v>8</v>
      </c>
      <c r="L44" s="13"/>
    </row>
    <row r="45" spans="1:12" s="19" customFormat="1" ht="12.75">
      <c r="A45" s="11"/>
      <c r="B45" s="94" t="s">
        <v>162</v>
      </c>
      <c r="C45" s="95"/>
      <c r="D45" s="37">
        <f>'BR'!AE14</f>
        <v>6637.470877391037</v>
      </c>
      <c r="E45" s="38"/>
      <c r="F45" s="37">
        <f>SUM(D18:D27,D29:D38,D40:D45)</f>
        <v>66886.0596513014</v>
      </c>
      <c r="G45" s="23" t="s">
        <v>8</v>
      </c>
      <c r="H45" s="12"/>
      <c r="I45" s="32" t="s">
        <v>162</v>
      </c>
      <c r="J45" s="37">
        <f>'BR'!AE6</f>
        <v>303.23900488556933</v>
      </c>
      <c r="K45" s="26" t="s">
        <v>8</v>
      </c>
      <c r="L45" s="13"/>
    </row>
    <row r="46" spans="1:12" s="19" customFormat="1" ht="12.75">
      <c r="A46" s="11"/>
      <c r="B46" s="94" t="s">
        <v>163</v>
      </c>
      <c r="C46" s="95"/>
      <c r="D46" s="37">
        <f>'BR'!AF14</f>
        <v>7301.217965130141</v>
      </c>
      <c r="E46" s="38"/>
      <c r="F46" s="37">
        <f>SUM(D18:D27,D29:D38,D40:D46)</f>
        <v>74187.27761643154</v>
      </c>
      <c r="G46" s="23" t="s">
        <v>8</v>
      </c>
      <c r="H46" s="12"/>
      <c r="I46" s="32" t="s">
        <v>163</v>
      </c>
      <c r="J46" s="37">
        <f>'BR'!AF6</f>
        <v>309.91026299305184</v>
      </c>
      <c r="K46" s="26" t="s">
        <v>8</v>
      </c>
      <c r="L46" s="13"/>
    </row>
    <row r="47" spans="1:12" s="19" customFormat="1" ht="12.75">
      <c r="A47" s="11"/>
      <c r="B47" s="94" t="s">
        <v>164</v>
      </c>
      <c r="C47" s="95"/>
      <c r="D47" s="37">
        <f>'BR'!AG14</f>
        <v>8031.339761643156</v>
      </c>
      <c r="E47" s="38"/>
      <c r="F47" s="37">
        <f>SUM(D18:D27,D29:D38,D40:D47)</f>
        <v>82218.6173780747</v>
      </c>
      <c r="G47" s="23" t="s">
        <v>8</v>
      </c>
      <c r="H47" s="12"/>
      <c r="I47" s="32" t="s">
        <v>164</v>
      </c>
      <c r="J47" s="37">
        <f>'BR'!AG6</f>
        <v>316.72828877889896</v>
      </c>
      <c r="K47" s="26" t="s">
        <v>8</v>
      </c>
      <c r="L47" s="13"/>
    </row>
    <row r="48" spans="1:12" s="19" customFormat="1" ht="12.75">
      <c r="A48" s="11"/>
      <c r="B48" s="94" t="s">
        <v>165</v>
      </c>
      <c r="C48" s="95"/>
      <c r="D48" s="37">
        <f>'BR'!AH14</f>
        <v>8834.473737807471</v>
      </c>
      <c r="E48" s="38"/>
      <c r="F48" s="37">
        <f>SUM(D18:D27,D29:D38,D40:D48)</f>
        <v>91053.09111588218</v>
      </c>
      <c r="G48" s="23" t="s">
        <v>8</v>
      </c>
      <c r="H48" s="12"/>
      <c r="I48" s="32" t="s">
        <v>165</v>
      </c>
      <c r="J48" s="37">
        <f>'BR'!AH6</f>
        <v>323.69631113203474</v>
      </c>
      <c r="K48" s="26" t="s">
        <v>8</v>
      </c>
      <c r="L48" s="13"/>
    </row>
    <row r="49" spans="1:12" s="19" customFormat="1" ht="12.75">
      <c r="A49" s="11"/>
      <c r="B49" s="107" t="s">
        <v>166</v>
      </c>
      <c r="C49" s="108"/>
      <c r="D49" s="37">
        <f>'BR'!AI14</f>
        <v>9717.921111588219</v>
      </c>
      <c r="E49" s="38"/>
      <c r="F49" s="84">
        <f>SUM(D18:D27,D29:D38,D40:D49)</f>
        <v>100771.0122274704</v>
      </c>
      <c r="G49" s="23" t="s">
        <v>8</v>
      </c>
      <c r="H49" s="12"/>
      <c r="I49" s="32" t="s">
        <v>166</v>
      </c>
      <c r="J49" s="84">
        <f>'BR'!AI6</f>
        <v>330.8176299769395</v>
      </c>
      <c r="K49" s="26" t="s">
        <v>8</v>
      </c>
      <c r="L49" s="13"/>
    </row>
    <row r="50" spans="1:12" s="19" customFormat="1" ht="12.75">
      <c r="A50" s="11"/>
      <c r="B50" s="114" t="s">
        <v>167</v>
      </c>
      <c r="C50" s="115"/>
      <c r="D50" s="87">
        <f>SUM(D18:D27,D29:D38,D40:D49)</f>
        <v>100771.0122274704</v>
      </c>
      <c r="E50" s="87"/>
      <c r="F50" s="87"/>
      <c r="G50" s="36" t="s">
        <v>8</v>
      </c>
      <c r="H50" s="12"/>
      <c r="I50" s="35" t="s">
        <v>146</v>
      </c>
      <c r="J50" s="85">
        <f>SUM(J40:J49)+J39</f>
        <v>7367.982628928732</v>
      </c>
      <c r="K50" s="36" t="s">
        <v>8</v>
      </c>
      <c r="L50" s="13"/>
    </row>
    <row r="51" spans="1:12" s="19" customFormat="1" ht="12.75">
      <c r="A51" s="11"/>
      <c r="B51" s="21"/>
      <c r="C51" s="22"/>
      <c r="D51" s="38"/>
      <c r="E51" s="38"/>
      <c r="F51" s="38"/>
      <c r="G51" s="23"/>
      <c r="H51" s="12"/>
      <c r="I51" s="24"/>
      <c r="J51" s="39"/>
      <c r="K51" s="26"/>
      <c r="L51" s="13"/>
    </row>
    <row r="52" spans="1:12" s="19" customFormat="1" ht="12.75">
      <c r="A52" s="11"/>
      <c r="B52" s="40" t="s">
        <v>26</v>
      </c>
      <c r="C52" s="41"/>
      <c r="D52" s="22"/>
      <c r="E52" s="22"/>
      <c r="F52" s="22"/>
      <c r="G52" s="23"/>
      <c r="H52" s="12"/>
      <c r="I52" s="24"/>
      <c r="J52" s="39"/>
      <c r="K52" s="26"/>
      <c r="L52" s="13"/>
    </row>
    <row r="53" spans="1:12" s="19" customFormat="1" ht="12.75">
      <c r="A53" s="11"/>
      <c r="B53" s="42" t="s">
        <v>27</v>
      </c>
      <c r="C53" s="43"/>
      <c r="D53" s="43"/>
      <c r="E53" s="43"/>
      <c r="F53" s="43"/>
      <c r="G53" s="44"/>
      <c r="H53" s="12"/>
      <c r="I53" s="45"/>
      <c r="J53" s="46"/>
      <c r="K53" s="47"/>
      <c r="L53" s="13"/>
    </row>
    <row r="54" spans="1:12" s="19" customFormat="1" ht="6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</row>
    <row r="55" spans="1:12" s="48" customFormat="1" ht="12.75">
      <c r="A55" s="104" t="s">
        <v>28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</row>
    <row r="56" spans="1:12" s="49" customFormat="1" ht="12.75">
      <c r="A56" s="113" t="s">
        <v>29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6"/>
    </row>
    <row r="57" spans="1:12" s="49" customFormat="1" ht="12.75">
      <c r="A57" s="104" t="s">
        <v>30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6"/>
    </row>
    <row r="58" spans="1:12" s="19" customFormat="1" ht="9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6"/>
    </row>
    <row r="59" spans="1:12" s="19" customFormat="1" ht="12.75">
      <c r="A59" s="103" t="s">
        <v>32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3"/>
    </row>
    <row r="60" spans="1:12" s="19" customFormat="1" ht="12.75">
      <c r="A60" s="103" t="s">
        <v>33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</row>
    <row r="61" spans="1:12" s="19" customFormat="1" ht="13.5" customHeight="1">
      <c r="A61" s="103" t="s">
        <v>34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1:12" s="19" customFormat="1" ht="12.75" hidden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</row>
    <row r="63" spans="1:12" s="19" customFormat="1" ht="12.75" hidden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</row>
    <row r="64" spans="1:12" s="19" customFormat="1" ht="13.5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</row>
    <row r="65" s="19" customFormat="1" ht="12.75"/>
    <row r="66" s="19" customFormat="1" ht="12.75"/>
    <row r="67" s="19" customFormat="1" ht="12.75"/>
  </sheetData>
  <sheetProtection sheet="1" objects="1" scenarios="1"/>
  <mergeCells count="55">
    <mergeCell ref="B50:C50"/>
    <mergeCell ref="B6:G6"/>
    <mergeCell ref="B7:G7"/>
    <mergeCell ref="I6:K6"/>
    <mergeCell ref="I7:K7"/>
    <mergeCell ref="B46:C46"/>
    <mergeCell ref="B47:C47"/>
    <mergeCell ref="B48:C48"/>
    <mergeCell ref="B49:C49"/>
    <mergeCell ref="B42:C42"/>
    <mergeCell ref="B36:C36"/>
    <mergeCell ref="B37:C37"/>
    <mergeCell ref="B43:C43"/>
    <mergeCell ref="B44:C44"/>
    <mergeCell ref="B45:C45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A61:L61"/>
    <mergeCell ref="B18:C18"/>
    <mergeCell ref="B19:C19"/>
    <mergeCell ref="B20:C20"/>
    <mergeCell ref="B21:C21"/>
    <mergeCell ref="B22:C22"/>
    <mergeCell ref="B23:C23"/>
    <mergeCell ref="B24:C24"/>
    <mergeCell ref="A57:L57"/>
    <mergeCell ref="A56:L56"/>
    <mergeCell ref="D12:F12"/>
    <mergeCell ref="D16:F16"/>
    <mergeCell ref="A59:L59"/>
    <mergeCell ref="A60:L60"/>
    <mergeCell ref="A55:L55"/>
    <mergeCell ref="A58:L58"/>
    <mergeCell ref="B26:C26"/>
    <mergeCell ref="B27:C27"/>
    <mergeCell ref="B28:C28"/>
    <mergeCell ref="B29:C29"/>
    <mergeCell ref="D28:F28"/>
    <mergeCell ref="D39:F39"/>
    <mergeCell ref="D50:F50"/>
    <mergeCell ref="A1:L1"/>
    <mergeCell ref="A3:L3"/>
    <mergeCell ref="A4:L4"/>
    <mergeCell ref="B25:C25"/>
    <mergeCell ref="D9:F9"/>
    <mergeCell ref="D10:F10"/>
    <mergeCell ref="D11:F11"/>
  </mergeCells>
  <hyperlinks>
    <hyperlink ref="A56" r:id="rId1" display="https://www.kfw-formularsammlung.de/TilgungsrechnerINET/Rechner/130/Includer.jsp"/>
  </hyperlinks>
  <printOptions verticalCentered="1"/>
  <pageMargins left="0.7874015748031497" right="0.3937007874015748" top="0.3937007874015748" bottom="0.3937007874015748" header="0" footer="0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21" sqref="C21"/>
    </sheetView>
  </sheetViews>
  <sheetFormatPr defaultColWidth="11.421875" defaultRowHeight="12.75"/>
  <sheetData>
    <row r="1" spans="1:17" s="4" customFormat="1" ht="18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3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6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8" customFormat="1" ht="12.75">
      <c r="A8" s="7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2" t="s">
        <v>39</v>
      </c>
      <c r="B9" s="2"/>
      <c r="C9" s="2" t="s">
        <v>40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 t="s">
        <v>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 t="s">
        <v>42</v>
      </c>
      <c r="B11" s="2"/>
      <c r="C11" s="2" t="s">
        <v>43</v>
      </c>
      <c r="D11" s="2"/>
      <c r="E11" s="2" t="s">
        <v>44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 t="s">
        <v>45</v>
      </c>
      <c r="B12" s="2"/>
      <c r="C12" s="2" t="s">
        <v>46</v>
      </c>
      <c r="D12" s="2"/>
      <c r="E12" s="2" t="s">
        <v>47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 t="s">
        <v>48</v>
      </c>
      <c r="B13" s="2"/>
      <c r="C13" s="2" t="s">
        <v>49</v>
      </c>
      <c r="D13" s="2"/>
      <c r="E13" s="2" t="s">
        <v>50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 t="s">
        <v>51</v>
      </c>
      <c r="B14" s="2"/>
      <c r="C14" s="2" t="s">
        <v>52</v>
      </c>
      <c r="D14" s="2"/>
      <c r="E14" s="2" t="s">
        <v>53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7" t="s">
        <v>54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 t="s">
        <v>55</v>
      </c>
      <c r="B17" s="2"/>
      <c r="C17" s="2" t="s">
        <v>52</v>
      </c>
      <c r="D17" s="2"/>
      <c r="E17" s="2" t="s">
        <v>53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6" t="s">
        <v>56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 t="s">
        <v>58</v>
      </c>
      <c r="B22" s="2"/>
      <c r="C22" s="2"/>
      <c r="D22" s="2"/>
      <c r="E22" s="2" t="s">
        <v>59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 t="s">
        <v>60</v>
      </c>
      <c r="B23" s="2"/>
      <c r="C23" s="2"/>
      <c r="D23" s="2"/>
      <c r="E23" s="2" t="s">
        <v>61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 t="s">
        <v>62</v>
      </c>
      <c r="B24" s="2"/>
      <c r="C24" s="2"/>
      <c r="D24" s="2"/>
      <c r="E24" s="2" t="s">
        <v>63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 t="s">
        <v>64</v>
      </c>
      <c r="B25" s="2"/>
      <c r="C25" s="2"/>
      <c r="D25" s="2"/>
      <c r="E25" s="2" t="s">
        <v>65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9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 t="s">
        <v>67</v>
      </c>
      <c r="B29" s="2"/>
      <c r="C29" s="2">
        <v>0.58</v>
      </c>
      <c r="D29" s="2" t="s">
        <v>68</v>
      </c>
      <c r="E29" s="2" t="s">
        <v>69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 t="s">
        <v>70</v>
      </c>
      <c r="B30" s="2"/>
      <c r="C30" s="2">
        <v>0.65</v>
      </c>
      <c r="D30" s="2" t="s">
        <v>71</v>
      </c>
      <c r="E30" s="2" t="s">
        <v>72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6"/>
  <sheetViews>
    <sheetView zoomScalePageLayoutView="0" workbookViewId="0" topLeftCell="C1">
      <selection activeCell="E20" sqref="E20"/>
    </sheetView>
  </sheetViews>
  <sheetFormatPr defaultColWidth="11.57421875" defaultRowHeight="12.75"/>
  <cols>
    <col min="1" max="2" width="11.57421875" style="56" customWidth="1"/>
    <col min="3" max="3" width="13.421875" style="56" customWidth="1"/>
    <col min="4" max="16384" width="11.57421875" style="56" customWidth="1"/>
  </cols>
  <sheetData>
    <row r="1" spans="1:18" ht="20.25">
      <c r="A1" s="53" t="s">
        <v>73</v>
      </c>
      <c r="B1" s="53"/>
      <c r="C1" s="53"/>
      <c r="D1" s="53"/>
      <c r="E1" s="53"/>
      <c r="F1" s="53"/>
      <c r="G1" s="54"/>
      <c r="H1" s="54"/>
      <c r="I1" s="54"/>
      <c r="J1" s="54"/>
      <c r="K1" s="54"/>
      <c r="L1" s="54"/>
      <c r="M1" s="54"/>
      <c r="N1" s="54"/>
      <c r="O1" s="55"/>
      <c r="P1" s="55"/>
      <c r="Q1" s="55"/>
      <c r="R1" s="55"/>
    </row>
    <row r="2" spans="1:18" ht="20.25">
      <c r="A2" s="53"/>
      <c r="B2" s="53"/>
      <c r="C2" s="53"/>
      <c r="D2" s="53"/>
      <c r="E2" s="53"/>
      <c r="F2" s="53"/>
      <c r="G2" s="54"/>
      <c r="H2" s="54"/>
      <c r="I2" s="54"/>
      <c r="J2" s="54"/>
      <c r="K2" s="54"/>
      <c r="L2" s="54"/>
      <c r="M2" s="54"/>
      <c r="N2" s="54"/>
      <c r="O2" s="55"/>
      <c r="P2" s="55"/>
      <c r="Q2" s="55"/>
      <c r="R2" s="55"/>
    </row>
    <row r="3" spans="1:18" s="60" customFormat="1" ht="15.75">
      <c r="A3" s="57" t="s">
        <v>74</v>
      </c>
      <c r="B3" s="58"/>
      <c r="C3" s="58"/>
      <c r="D3" s="58"/>
      <c r="E3" s="58"/>
      <c r="F3" s="58"/>
      <c r="G3" s="58">
        <f>D6</f>
        <v>2.2</v>
      </c>
      <c r="H3" s="58" t="s">
        <v>75</v>
      </c>
      <c r="I3" s="58"/>
      <c r="J3" s="58"/>
      <c r="K3" s="58"/>
      <c r="L3" s="58"/>
      <c r="M3" s="58"/>
      <c r="N3" s="58"/>
      <c r="O3" s="59"/>
      <c r="P3" s="59"/>
      <c r="Q3" s="59"/>
      <c r="R3" s="59"/>
    </row>
    <row r="4" spans="1:35" ht="12.75">
      <c r="A4" s="54"/>
      <c r="B4" s="54"/>
      <c r="C4" s="54"/>
      <c r="D4" s="54" t="s">
        <v>76</v>
      </c>
      <c r="E4" s="54"/>
      <c r="F4" s="54" t="s">
        <v>77</v>
      </c>
      <c r="G4" s="54" t="s">
        <v>78</v>
      </c>
      <c r="H4" s="54" t="s">
        <v>79</v>
      </c>
      <c r="I4" s="54" t="s">
        <v>80</v>
      </c>
      <c r="J4" s="54" t="s">
        <v>81</v>
      </c>
      <c r="K4" s="54" t="s">
        <v>82</v>
      </c>
      <c r="L4" s="54" t="s">
        <v>83</v>
      </c>
      <c r="M4" s="54" t="s">
        <v>84</v>
      </c>
      <c r="N4" s="54" t="s">
        <v>85</v>
      </c>
      <c r="O4" s="55" t="s">
        <v>168</v>
      </c>
      <c r="P4" s="55" t="s">
        <v>169</v>
      </c>
      <c r="Q4" s="55" t="s">
        <v>170</v>
      </c>
      <c r="R4" s="55" t="s">
        <v>171</v>
      </c>
      <c r="S4" s="56" t="s">
        <v>172</v>
      </c>
      <c r="T4" s="56" t="s">
        <v>173</v>
      </c>
      <c r="U4" s="56" t="s">
        <v>174</v>
      </c>
      <c r="V4" s="56" t="s">
        <v>175</v>
      </c>
      <c r="W4" s="56" t="s">
        <v>176</v>
      </c>
      <c r="X4" s="56" t="s">
        <v>177</v>
      </c>
      <c r="Y4" s="56" t="s">
        <v>178</v>
      </c>
      <c r="Z4" s="56" t="s">
        <v>179</v>
      </c>
      <c r="AA4" s="56" t="s">
        <v>180</v>
      </c>
      <c r="AB4" s="56" t="s">
        <v>181</v>
      </c>
      <c r="AC4" s="56" t="s">
        <v>182</v>
      </c>
      <c r="AD4" s="56" t="s">
        <v>183</v>
      </c>
      <c r="AE4" s="56" t="s">
        <v>184</v>
      </c>
      <c r="AF4" s="56" t="s">
        <v>185</v>
      </c>
      <c r="AG4" s="56" t="s">
        <v>186</v>
      </c>
      <c r="AH4" s="56" t="s">
        <v>187</v>
      </c>
      <c r="AI4" s="56" t="s">
        <v>188</v>
      </c>
    </row>
    <row r="5" spans="1:35" ht="12.75">
      <c r="A5" s="54" t="s">
        <v>86</v>
      </c>
      <c r="B5" s="54"/>
      <c r="C5" s="54"/>
      <c r="D5" s="61">
        <f>Beispielrechnung!J9</f>
        <v>8000</v>
      </c>
      <c r="E5" s="54" t="s">
        <v>8</v>
      </c>
      <c r="F5" s="62">
        <f>D5+F6</f>
        <v>8176</v>
      </c>
      <c r="G5" s="62">
        <f aca="true" t="shared" si="0" ref="G5:AI5">G6+F5</f>
        <v>8355.872</v>
      </c>
      <c r="H5" s="62">
        <f t="shared" si="0"/>
        <v>8539.701184</v>
      </c>
      <c r="I5" s="62">
        <f t="shared" si="0"/>
        <v>8727.574610048</v>
      </c>
      <c r="J5" s="62">
        <f t="shared" si="0"/>
        <v>8919.581251469055</v>
      </c>
      <c r="K5" s="62">
        <f t="shared" si="0"/>
        <v>9115.812039001374</v>
      </c>
      <c r="L5" s="62">
        <f t="shared" si="0"/>
        <v>9316.359903859404</v>
      </c>
      <c r="M5" s="62">
        <f t="shared" si="0"/>
        <v>9521.319821744311</v>
      </c>
      <c r="N5" s="62">
        <f t="shared" si="0"/>
        <v>9730.788857822687</v>
      </c>
      <c r="O5" s="63">
        <f t="shared" si="0"/>
        <v>9944.866212694786</v>
      </c>
      <c r="P5" s="63">
        <f t="shared" si="0"/>
        <v>10163.65326937407</v>
      </c>
      <c r="Q5" s="63">
        <f t="shared" si="0"/>
        <v>10387.2536413003</v>
      </c>
      <c r="R5" s="63">
        <f t="shared" si="0"/>
        <v>10615.773221408906</v>
      </c>
      <c r="S5" s="64">
        <f t="shared" si="0"/>
        <v>10849.320232279902</v>
      </c>
      <c r="T5" s="64">
        <f t="shared" si="0"/>
        <v>11088.00527739006</v>
      </c>
      <c r="U5" s="64">
        <f t="shared" si="0"/>
        <v>11331.941393492642</v>
      </c>
      <c r="V5" s="64">
        <f t="shared" si="0"/>
        <v>11581.24410414948</v>
      </c>
      <c r="W5" s="64">
        <f t="shared" si="0"/>
        <v>11836.03147444077</v>
      </c>
      <c r="X5" s="64">
        <f t="shared" si="0"/>
        <v>12096.424166878467</v>
      </c>
      <c r="Y5" s="64">
        <f t="shared" si="0"/>
        <v>12362.545498549793</v>
      </c>
      <c r="Z5" s="64">
        <f t="shared" si="0"/>
        <v>12634.521499517889</v>
      </c>
      <c r="AA5" s="64">
        <f t="shared" si="0"/>
        <v>12912.480972507283</v>
      </c>
      <c r="AB5" s="64">
        <f t="shared" si="0"/>
        <v>13196.555553902443</v>
      </c>
      <c r="AC5" s="64">
        <f t="shared" si="0"/>
        <v>13486.879776088297</v>
      </c>
      <c r="AD5" s="64">
        <f t="shared" si="0"/>
        <v>13783.59113116224</v>
      </c>
      <c r="AE5" s="64">
        <f t="shared" si="0"/>
        <v>14086.830136047809</v>
      </c>
      <c r="AF5" s="64">
        <f t="shared" si="0"/>
        <v>14396.74039904086</v>
      </c>
      <c r="AG5" s="64">
        <f t="shared" si="0"/>
        <v>14713.468687819759</v>
      </c>
      <c r="AH5" s="64">
        <f t="shared" si="0"/>
        <v>15037.164998951794</v>
      </c>
      <c r="AI5" s="64">
        <f t="shared" si="0"/>
        <v>15367.982628928734</v>
      </c>
    </row>
    <row r="6" spans="1:35" ht="12.75">
      <c r="A6" s="54" t="s">
        <v>87</v>
      </c>
      <c r="B6" s="54"/>
      <c r="C6" s="54"/>
      <c r="D6" s="54">
        <f>Beispielrechnung!J10</f>
        <v>2.2</v>
      </c>
      <c r="E6" s="54" t="s">
        <v>11</v>
      </c>
      <c r="F6" s="62">
        <f>D5*(D6/100)</f>
        <v>176.00000000000003</v>
      </c>
      <c r="G6" s="62">
        <f>F5*(D6/100)</f>
        <v>179.872</v>
      </c>
      <c r="H6" s="62">
        <f>G5*(D6/100)</f>
        <v>183.829184</v>
      </c>
      <c r="I6" s="62">
        <f>H5*(D6/100)</f>
        <v>187.873426048</v>
      </c>
      <c r="J6" s="62">
        <f>I5*(D6/100)</f>
        <v>192.006641421056</v>
      </c>
      <c r="K6" s="62">
        <f>J5*(D6/100)</f>
        <v>196.23078753231923</v>
      </c>
      <c r="L6" s="62">
        <f>K5*(D6/100)</f>
        <v>200.54786485803024</v>
      </c>
      <c r="M6" s="62">
        <f>L5*(D6/100)</f>
        <v>204.9599178849069</v>
      </c>
      <c r="N6" s="62">
        <f>M5*(D6/100)</f>
        <v>209.46903607837487</v>
      </c>
      <c r="O6" s="63">
        <f>N5*(D6/100)</f>
        <v>214.07735487209914</v>
      </c>
      <c r="P6" s="63">
        <f>O5*(D6/100)</f>
        <v>218.7870566792853</v>
      </c>
      <c r="Q6" s="63">
        <f>P5*(D6/100)</f>
        <v>223.60037192622957</v>
      </c>
      <c r="R6" s="63">
        <f>Q5*(D6/100)</f>
        <v>228.51958010860662</v>
      </c>
      <c r="S6" s="64">
        <f>R5*(D6/100)</f>
        <v>233.54701087099596</v>
      </c>
      <c r="T6" s="64">
        <f>S5*(D6/100)</f>
        <v>238.6850451101579</v>
      </c>
      <c r="U6" s="64">
        <f>T5*(D6/100)</f>
        <v>243.93611610258137</v>
      </c>
      <c r="V6" s="64">
        <f>U5*(D6/100)</f>
        <v>249.30271065683814</v>
      </c>
      <c r="W6" s="64">
        <f>V5*(D6/100)</f>
        <v>254.7873702912886</v>
      </c>
      <c r="X6" s="64">
        <f>W5*(D6/100)</f>
        <v>260.39269243769695</v>
      </c>
      <c r="Y6" s="64">
        <f>X5*(D6/100)</f>
        <v>266.1213316713263</v>
      </c>
      <c r="Z6" s="64">
        <f>Y5*(D6/100)</f>
        <v>271.9760009680955</v>
      </c>
      <c r="AA6" s="64">
        <f>Z5*(D6/100)</f>
        <v>277.9594729893936</v>
      </c>
      <c r="AB6" s="64">
        <f>AA5*(D6/100)</f>
        <v>284.07458139516024</v>
      </c>
      <c r="AC6" s="64">
        <f>AB5*(D6/100)</f>
        <v>290.3242221858538</v>
      </c>
      <c r="AD6" s="64">
        <f>AC5*(D6/100)</f>
        <v>296.71135507394257</v>
      </c>
      <c r="AE6" s="64">
        <f>AD5*(D6/100)</f>
        <v>303.23900488556933</v>
      </c>
      <c r="AF6" s="64">
        <f>AE5*(D6/100)</f>
        <v>309.91026299305184</v>
      </c>
      <c r="AG6" s="64">
        <f>AF5*(D6/100)</f>
        <v>316.72828877889896</v>
      </c>
      <c r="AH6" s="64">
        <f>AG5*(D6/100)</f>
        <v>323.69631113203474</v>
      </c>
      <c r="AI6" s="64">
        <f>AH5*(D6/100)</f>
        <v>330.8176299769395</v>
      </c>
    </row>
    <row r="7" spans="1:18" ht="12.75">
      <c r="A7" s="54"/>
      <c r="B7" s="54"/>
      <c r="C7" s="54"/>
      <c r="D7" s="54"/>
      <c r="E7" s="54"/>
      <c r="F7" s="54"/>
      <c r="G7" s="65"/>
      <c r="H7" s="65"/>
      <c r="I7" s="65"/>
      <c r="J7" s="65"/>
      <c r="K7" s="65"/>
      <c r="L7" s="65"/>
      <c r="M7" s="65"/>
      <c r="N7" s="65"/>
      <c r="O7" s="55"/>
      <c r="P7" s="55"/>
      <c r="Q7" s="55"/>
      <c r="R7" s="55"/>
    </row>
    <row r="8" spans="1:18" ht="12.75">
      <c r="A8" s="125" t="s">
        <v>88</v>
      </c>
      <c r="B8" s="125"/>
      <c r="C8" s="125"/>
      <c r="D8" s="125"/>
      <c r="E8" s="125"/>
      <c r="F8" s="66">
        <f>F6+G6+H6+I6+J6+K6+L6+M6+N6</f>
        <v>1730.788857822687</v>
      </c>
      <c r="G8" s="66" t="s">
        <v>8</v>
      </c>
      <c r="H8" s="65"/>
      <c r="I8" s="65"/>
      <c r="J8" s="65"/>
      <c r="K8" s="65"/>
      <c r="L8" s="65"/>
      <c r="M8" s="65"/>
      <c r="N8" s="65"/>
      <c r="O8" s="55"/>
      <c r="P8" s="55"/>
      <c r="Q8" s="55"/>
      <c r="R8" s="55"/>
    </row>
    <row r="9" spans="1:18" ht="12.75">
      <c r="A9" s="54"/>
      <c r="B9" s="54"/>
      <c r="C9" s="54"/>
      <c r="D9" s="54"/>
      <c r="E9" s="54"/>
      <c r="F9" s="54"/>
      <c r="G9" s="65"/>
      <c r="H9" s="65"/>
      <c r="I9" s="65"/>
      <c r="J9" s="65"/>
      <c r="K9" s="65"/>
      <c r="L9" s="65"/>
      <c r="M9" s="65"/>
      <c r="N9" s="65"/>
      <c r="O9" s="55"/>
      <c r="P9" s="55"/>
      <c r="Q9" s="55"/>
      <c r="R9" s="55"/>
    </row>
    <row r="10" spans="1:18" ht="12.75">
      <c r="A10" s="54"/>
      <c r="B10" s="54"/>
      <c r="C10" s="54"/>
      <c r="D10" s="54"/>
      <c r="E10" s="54"/>
      <c r="F10" s="54"/>
      <c r="G10" s="65"/>
      <c r="H10" s="65"/>
      <c r="I10" s="65"/>
      <c r="J10" s="65"/>
      <c r="K10" s="65"/>
      <c r="L10" s="65"/>
      <c r="M10" s="65"/>
      <c r="N10" s="65"/>
      <c r="O10" s="55"/>
      <c r="P10" s="55"/>
      <c r="Q10" s="55"/>
      <c r="R10" s="55"/>
    </row>
    <row r="11" spans="1:18" s="68" customFormat="1" ht="15">
      <c r="A11" s="57" t="s">
        <v>89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67"/>
      <c r="P11" s="67"/>
      <c r="Q11" s="67"/>
      <c r="R11" s="67"/>
    </row>
    <row r="12" spans="1:18" ht="12.75">
      <c r="A12" s="54" t="s">
        <v>90</v>
      </c>
      <c r="B12" s="54"/>
      <c r="C12" s="54"/>
      <c r="D12" s="69">
        <f>D5</f>
        <v>8000</v>
      </c>
      <c r="E12" s="54" t="s">
        <v>8</v>
      </c>
      <c r="F12" s="54" t="s">
        <v>31</v>
      </c>
      <c r="G12" s="54"/>
      <c r="H12" s="54"/>
      <c r="I12" s="54"/>
      <c r="J12" s="54"/>
      <c r="K12" s="54"/>
      <c r="L12" s="54"/>
      <c r="M12" s="54"/>
      <c r="N12" s="54"/>
      <c r="O12" s="55"/>
      <c r="P12" s="55"/>
      <c r="Q12" s="55"/>
      <c r="R12" s="55"/>
    </row>
    <row r="13" spans="1:35" ht="12.75">
      <c r="A13" s="54" t="s">
        <v>91</v>
      </c>
      <c r="B13" s="54"/>
      <c r="C13" s="54"/>
      <c r="D13" s="69">
        <f>Beispielrechnung!D11</f>
        <v>30</v>
      </c>
      <c r="E13" s="54" t="s">
        <v>13</v>
      </c>
      <c r="F13" s="70" t="s">
        <v>16</v>
      </c>
      <c r="G13" s="70" t="s">
        <v>17</v>
      </c>
      <c r="H13" s="70" t="s">
        <v>117</v>
      </c>
      <c r="I13" s="70" t="s">
        <v>118</v>
      </c>
      <c r="J13" s="70" t="s">
        <v>119</v>
      </c>
      <c r="K13" s="70" t="s">
        <v>120</v>
      </c>
      <c r="L13" s="70" t="s">
        <v>121</v>
      </c>
      <c r="M13" s="70" t="s">
        <v>122</v>
      </c>
      <c r="N13" s="70" t="s">
        <v>123</v>
      </c>
      <c r="O13" s="71" t="s">
        <v>124</v>
      </c>
      <c r="P13" s="71" t="s">
        <v>125</v>
      </c>
      <c r="Q13" s="71" t="s">
        <v>126</v>
      </c>
      <c r="R13" s="71" t="s">
        <v>127</v>
      </c>
      <c r="S13" s="72" t="s">
        <v>128</v>
      </c>
      <c r="T13" s="72" t="s">
        <v>129</v>
      </c>
      <c r="U13" s="72" t="s">
        <v>130</v>
      </c>
      <c r="V13" s="72" t="s">
        <v>131</v>
      </c>
      <c r="W13" s="72" t="s">
        <v>132</v>
      </c>
      <c r="X13" s="72" t="s">
        <v>133</v>
      </c>
      <c r="Y13" s="72" t="s">
        <v>134</v>
      </c>
      <c r="Z13" s="72" t="s">
        <v>135</v>
      </c>
      <c r="AA13" s="72" t="s">
        <v>136</v>
      </c>
      <c r="AB13" s="72" t="s">
        <v>137</v>
      </c>
      <c r="AC13" s="72" t="s">
        <v>138</v>
      </c>
      <c r="AD13" s="72" t="s">
        <v>139</v>
      </c>
      <c r="AE13" s="72" t="s">
        <v>140</v>
      </c>
      <c r="AF13" s="72" t="s">
        <v>141</v>
      </c>
      <c r="AG13" s="72" t="s">
        <v>142</v>
      </c>
      <c r="AH13" s="72" t="s">
        <v>143</v>
      </c>
      <c r="AI13" s="72" t="s">
        <v>144</v>
      </c>
    </row>
    <row r="14" spans="1:78" ht="15.75">
      <c r="A14" s="58" t="s">
        <v>92</v>
      </c>
      <c r="B14" s="58"/>
      <c r="C14" s="58"/>
      <c r="D14" s="73">
        <f>G21</f>
        <v>612.6120000000001</v>
      </c>
      <c r="E14" s="58" t="s">
        <v>8</v>
      </c>
      <c r="F14" s="74">
        <f>D14</f>
        <v>612.6120000000001</v>
      </c>
      <c r="G14" s="74">
        <f>((D16/100)*F14)+F14</f>
        <v>673.8732000000001</v>
      </c>
      <c r="H14" s="74">
        <f>((D16/100)*G14)+G14</f>
        <v>741.2605200000002</v>
      </c>
      <c r="I14" s="74">
        <f>((D16/100)*H14)+H14</f>
        <v>815.3865720000001</v>
      </c>
      <c r="J14" s="74">
        <f>((D16/100)*I14)+I14</f>
        <v>896.9252292000001</v>
      </c>
      <c r="K14" s="74">
        <f>((D16/100)*J14)+J14</f>
        <v>986.6177521200001</v>
      </c>
      <c r="L14" s="74">
        <f>((D16/100)*K14)+K14</f>
        <v>1085.279527332</v>
      </c>
      <c r="M14" s="74">
        <f>((D16/100)*L14)+L14</f>
        <v>1193.8074800652</v>
      </c>
      <c r="N14" s="74">
        <f>((D16/100)*M14)+M14</f>
        <v>1313.18822807172</v>
      </c>
      <c r="O14" s="74">
        <f>((D16/100)*N14)+N14</f>
        <v>1444.507050878892</v>
      </c>
      <c r="P14" s="75">
        <f>((D16/100)*O14)+O14</f>
        <v>1588.9577559667812</v>
      </c>
      <c r="Q14" s="75">
        <f>((D16/100)*P14)+P14</f>
        <v>1747.8535315634592</v>
      </c>
      <c r="R14" s="75">
        <f>((D16/100)*Q14)+Q14</f>
        <v>1922.6388847198052</v>
      </c>
      <c r="S14" s="76">
        <f>((D16/100)*R14)+R14</f>
        <v>2114.902773191786</v>
      </c>
      <c r="T14" s="76">
        <f>((D16/100)*S14)+S14</f>
        <v>2326.3930505109643</v>
      </c>
      <c r="U14" s="76">
        <f>((D16/100)*T14)+T14</f>
        <v>2559.0323555620607</v>
      </c>
      <c r="V14" s="76">
        <f>((D16/100)*U14)+U14</f>
        <v>2814.935591118267</v>
      </c>
      <c r="W14" s="76">
        <f>((D16/100)*V14)+V14</f>
        <v>3096.429150230094</v>
      </c>
      <c r="X14" s="76">
        <f>((D16/100)*W14)+W14</f>
        <v>3406.0720652531036</v>
      </c>
      <c r="Y14" s="76">
        <f>((D16/100)*X14)+X14</f>
        <v>3746.6792717784137</v>
      </c>
      <c r="Z14" s="76">
        <f>((D16/100)*Y14)+Y14</f>
        <v>4121.347198956255</v>
      </c>
      <c r="AA14" s="76">
        <f>((D16/100)*Z14)+Z14</f>
        <v>4533.48191885188</v>
      </c>
      <c r="AB14" s="76">
        <f>((D16/100)*AA14)+AA14</f>
        <v>4986.830110737068</v>
      </c>
      <c r="AC14" s="76">
        <f>((D16/100)*AB14)+AB14</f>
        <v>5485.5131218107745</v>
      </c>
      <c r="AD14" s="76">
        <f>((D16/100)*AC14)+AC14</f>
        <v>6034.064433991852</v>
      </c>
      <c r="AE14" s="76">
        <f>((D16/100)*AD14)+AD14</f>
        <v>6637.470877391037</v>
      </c>
      <c r="AF14" s="76">
        <f>((D16/100)*AE14)+AE14</f>
        <v>7301.217965130141</v>
      </c>
      <c r="AG14" s="76">
        <f>((D16/100)*AF14)+AF14</f>
        <v>8031.339761643156</v>
      </c>
      <c r="AH14" s="76">
        <f>((D16/100)*AG14)+AG14</f>
        <v>8834.473737807471</v>
      </c>
      <c r="AI14" s="76">
        <f>((D16/100)*AH14)+AH14</f>
        <v>9717.921111588219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</row>
    <row r="15" spans="1:18" ht="15.75">
      <c r="A15" s="58" t="s">
        <v>93</v>
      </c>
      <c r="B15" s="58"/>
      <c r="C15" s="58"/>
      <c r="D15" s="78">
        <f>F14+G14+H14+I14+J14+K14+L14+M14+N14</f>
        <v>8318.95050878892</v>
      </c>
      <c r="E15" s="58" t="s">
        <v>8</v>
      </c>
      <c r="F15" s="54"/>
      <c r="G15" s="54"/>
      <c r="H15" s="54"/>
      <c r="I15" s="54"/>
      <c r="J15" s="54"/>
      <c r="K15" s="54"/>
      <c r="L15" s="54"/>
      <c r="M15" s="54"/>
      <c r="N15" s="69"/>
      <c r="O15" s="55"/>
      <c r="P15" s="55"/>
      <c r="Q15" s="55"/>
      <c r="R15" s="55"/>
    </row>
    <row r="16" spans="1:18" ht="15.75">
      <c r="A16" s="58" t="s">
        <v>94</v>
      </c>
      <c r="B16" s="58"/>
      <c r="C16" s="58"/>
      <c r="D16" s="73">
        <f>Beispielrechnung!D16</f>
        <v>10</v>
      </c>
      <c r="E16" s="79" t="s">
        <v>114</v>
      </c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5"/>
      <c r="Q16" s="55"/>
      <c r="R16" s="55"/>
    </row>
    <row r="17" spans="1:18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5"/>
      <c r="Q17" s="55"/>
      <c r="R17" s="55"/>
    </row>
    <row r="18" spans="1:18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5"/>
      <c r="Q18" s="55"/>
      <c r="R18" s="55"/>
    </row>
    <row r="19" spans="1:18" ht="12.75">
      <c r="A19" s="54" t="s">
        <v>95</v>
      </c>
      <c r="B19" s="54" t="s">
        <v>96</v>
      </c>
      <c r="C19" s="54" t="s">
        <v>97</v>
      </c>
      <c r="D19" s="54" t="s">
        <v>98</v>
      </c>
      <c r="E19" s="54"/>
      <c r="F19" s="54" t="s">
        <v>99</v>
      </c>
      <c r="G19" s="54">
        <f>D13</f>
        <v>30</v>
      </c>
      <c r="H19" s="54" t="s">
        <v>13</v>
      </c>
      <c r="I19" s="54"/>
      <c r="J19" s="54"/>
      <c r="K19" s="54"/>
      <c r="L19" s="54"/>
      <c r="M19" s="54"/>
      <c r="N19" s="54"/>
      <c r="O19" s="55"/>
      <c r="P19" s="55"/>
      <c r="Q19" s="55"/>
      <c r="R19" s="55"/>
    </row>
    <row r="20" spans="1:18" ht="12.75">
      <c r="A20" s="54" t="s">
        <v>100</v>
      </c>
      <c r="B20" s="54" t="s">
        <v>101</v>
      </c>
      <c r="C20" s="54" t="s">
        <v>102</v>
      </c>
      <c r="D20" s="54" t="s">
        <v>103</v>
      </c>
      <c r="E20" s="54" t="s">
        <v>104</v>
      </c>
      <c r="F20" s="54" t="s">
        <v>103</v>
      </c>
      <c r="G20" s="54" t="s">
        <v>104</v>
      </c>
      <c r="H20" s="54"/>
      <c r="I20" s="54"/>
      <c r="J20" s="54"/>
      <c r="K20" s="54"/>
      <c r="L20" s="54"/>
      <c r="M20" s="54"/>
      <c r="N20" s="54"/>
      <c r="O20" s="55"/>
      <c r="P20" s="55"/>
      <c r="Q20" s="55"/>
      <c r="R20" s="55"/>
    </row>
    <row r="21" spans="1:18" ht="12.75">
      <c r="A21" s="54">
        <v>1972</v>
      </c>
      <c r="B21" s="80">
        <f>Beispielrechnung!D9</f>
        <v>3.51</v>
      </c>
      <c r="C21" s="54">
        <f>Beispielrechnung!D10</f>
        <v>1.3</v>
      </c>
      <c r="D21" s="69">
        <f>((B21-C21)*10)*1.2</f>
        <v>26.52</v>
      </c>
      <c r="E21" s="69">
        <f>D21*E25</f>
        <v>20.4204</v>
      </c>
      <c r="F21" s="69">
        <f>D21*D13</f>
        <v>795.6</v>
      </c>
      <c r="G21" s="69">
        <f>E21*D13</f>
        <v>612.6120000000001</v>
      </c>
      <c r="H21" s="54"/>
      <c r="I21" s="54"/>
      <c r="J21" s="54"/>
      <c r="K21" s="54"/>
      <c r="L21" s="54"/>
      <c r="M21" s="54"/>
      <c r="N21" s="54"/>
      <c r="O21" s="55"/>
      <c r="P21" s="55"/>
      <c r="Q21" s="55"/>
      <c r="R21" s="55"/>
    </row>
    <row r="22" spans="1:18" ht="12.75">
      <c r="A22" s="81" t="s">
        <v>105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55"/>
      <c r="R22" s="55"/>
    </row>
    <row r="23" spans="1:18" ht="12.75">
      <c r="A23" s="124" t="s">
        <v>106</v>
      </c>
      <c r="B23" s="124"/>
      <c r="C23" s="124" t="s">
        <v>107</v>
      </c>
      <c r="D23" s="124" t="s">
        <v>108</v>
      </c>
      <c r="E23" s="54" t="s">
        <v>109</v>
      </c>
      <c r="F23" s="124" t="s">
        <v>110</v>
      </c>
      <c r="G23" s="54"/>
      <c r="H23" s="54"/>
      <c r="I23" s="54"/>
      <c r="J23" s="54"/>
      <c r="K23" s="54"/>
      <c r="L23" s="54"/>
      <c r="M23" s="54"/>
      <c r="N23" s="54"/>
      <c r="O23" s="55"/>
      <c r="P23" s="55"/>
      <c r="Q23" s="55"/>
      <c r="R23" s="55"/>
    </row>
    <row r="24" spans="1:18" ht="12.75">
      <c r="A24" s="124"/>
      <c r="B24" s="124"/>
      <c r="C24" s="124"/>
      <c r="D24" s="124"/>
      <c r="E24" s="54" t="s">
        <v>103</v>
      </c>
      <c r="F24" s="12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  <c r="R24" s="55"/>
    </row>
    <row r="25" spans="1:18" ht="12.75">
      <c r="A25" s="54" t="s">
        <v>70</v>
      </c>
      <c r="B25" s="54"/>
      <c r="C25" s="54" t="s">
        <v>103</v>
      </c>
      <c r="D25" s="69">
        <v>10</v>
      </c>
      <c r="E25" s="69">
        <f>Beispielrechnung!D12</f>
        <v>0.77</v>
      </c>
      <c r="F25" s="82">
        <f>E25/D25</f>
        <v>0.077</v>
      </c>
      <c r="G25" s="54"/>
      <c r="H25" s="54"/>
      <c r="I25" s="54"/>
      <c r="J25" s="54"/>
      <c r="K25" s="54"/>
      <c r="L25" s="54"/>
      <c r="M25" s="54"/>
      <c r="N25" s="54"/>
      <c r="O25" s="55"/>
      <c r="P25" s="55"/>
      <c r="Q25" s="55"/>
      <c r="R25" s="55"/>
    </row>
    <row r="26" spans="1:18" ht="12.75">
      <c r="A26" s="83" t="s">
        <v>111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  <c r="R26" s="55"/>
    </row>
    <row r="27" spans="1:18" ht="12.75">
      <c r="A27" s="8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55"/>
      <c r="R27" s="55"/>
    </row>
    <row r="28" spans="1:18" ht="12.75">
      <c r="A28" s="54" t="s">
        <v>112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5"/>
      <c r="Q28" s="55"/>
      <c r="R28" s="55"/>
    </row>
    <row r="29" spans="1:18" ht="12.75">
      <c r="A29" s="83" t="s">
        <v>32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  <c r="R29" s="55"/>
    </row>
    <row r="30" spans="1:18" ht="12.75">
      <c r="A30" s="83" t="s">
        <v>33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55"/>
      <c r="R30" s="55"/>
    </row>
    <row r="31" spans="1:18" ht="12.75">
      <c r="A31" s="83" t="s">
        <v>113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5"/>
      <c r="Q31" s="55"/>
      <c r="R31" s="55"/>
    </row>
    <row r="32" spans="15:18" ht="12.75">
      <c r="O32" s="55"/>
      <c r="P32" s="55"/>
      <c r="Q32" s="55"/>
      <c r="R32" s="55"/>
    </row>
    <row r="33" spans="15:18" ht="12.75">
      <c r="O33" s="55"/>
      <c r="P33" s="55"/>
      <c r="Q33" s="55"/>
      <c r="R33" s="55"/>
    </row>
    <row r="34" spans="15:18" ht="12.75">
      <c r="O34" s="55"/>
      <c r="P34" s="55"/>
      <c r="Q34" s="55"/>
      <c r="R34" s="55"/>
    </row>
    <row r="35" spans="15:18" ht="12.75">
      <c r="O35" s="55"/>
      <c r="P35" s="55"/>
      <c r="Q35" s="55"/>
      <c r="R35" s="55"/>
    </row>
    <row r="36" spans="15:18" ht="12.75">
      <c r="O36" s="55"/>
      <c r="P36" s="55"/>
      <c r="Q36" s="55"/>
      <c r="R36" s="55"/>
    </row>
    <row r="37" spans="15:18" ht="12.75">
      <c r="O37" s="55"/>
      <c r="P37" s="55"/>
      <c r="Q37" s="55"/>
      <c r="R37" s="55"/>
    </row>
    <row r="38" spans="15:18" ht="12.75">
      <c r="O38" s="55"/>
      <c r="P38" s="55"/>
      <c r="Q38" s="55"/>
      <c r="R38" s="55"/>
    </row>
    <row r="39" spans="15:18" ht="12.75">
      <c r="O39" s="55"/>
      <c r="P39" s="55"/>
      <c r="Q39" s="55"/>
      <c r="R39" s="55"/>
    </row>
    <row r="40" spans="15:18" ht="12.75">
      <c r="O40" s="55"/>
      <c r="P40" s="55"/>
      <c r="Q40" s="55"/>
      <c r="R40" s="55"/>
    </row>
    <row r="41" spans="15:18" ht="12.75">
      <c r="O41" s="55"/>
      <c r="P41" s="55"/>
      <c r="Q41" s="55"/>
      <c r="R41" s="55"/>
    </row>
    <row r="42" spans="15:18" ht="12.75">
      <c r="O42" s="55"/>
      <c r="P42" s="55"/>
      <c r="Q42" s="55"/>
      <c r="R42" s="55"/>
    </row>
    <row r="43" spans="15:18" ht="12.75">
      <c r="O43" s="55"/>
      <c r="P43" s="55"/>
      <c r="Q43" s="55"/>
      <c r="R43" s="55"/>
    </row>
    <row r="44" spans="15:18" ht="12.75">
      <c r="O44" s="55"/>
      <c r="P44" s="55"/>
      <c r="Q44" s="55"/>
      <c r="R44" s="55"/>
    </row>
    <row r="45" spans="15:18" ht="12.75">
      <c r="O45" s="55"/>
      <c r="P45" s="55"/>
      <c r="Q45" s="55"/>
      <c r="R45" s="55"/>
    </row>
    <row r="46" spans="15:18" ht="12.75">
      <c r="O46" s="55"/>
      <c r="P46" s="55"/>
      <c r="Q46" s="55"/>
      <c r="R46" s="55"/>
    </row>
    <row r="47" spans="15:18" ht="12.75">
      <c r="O47" s="55"/>
      <c r="P47" s="55"/>
      <c r="Q47" s="55"/>
      <c r="R47" s="55"/>
    </row>
    <row r="48" spans="15:18" ht="12.75">
      <c r="O48" s="55"/>
      <c r="P48" s="55"/>
      <c r="Q48" s="55"/>
      <c r="R48" s="55"/>
    </row>
    <row r="49" spans="15:18" ht="12.75">
      <c r="O49" s="55"/>
      <c r="P49" s="55"/>
      <c r="Q49" s="55"/>
      <c r="R49" s="55"/>
    </row>
    <row r="50" spans="15:18" ht="12.75">
      <c r="O50" s="55"/>
      <c r="P50" s="55"/>
      <c r="Q50" s="55"/>
      <c r="R50" s="55"/>
    </row>
    <row r="51" spans="15:18" ht="12.75">
      <c r="O51" s="55"/>
      <c r="P51" s="55"/>
      <c r="Q51" s="55"/>
      <c r="R51" s="55"/>
    </row>
    <row r="52" spans="15:18" ht="12.75">
      <c r="O52" s="55"/>
      <c r="P52" s="55"/>
      <c r="Q52" s="55"/>
      <c r="R52" s="55"/>
    </row>
    <row r="53" spans="15:18" ht="12.75">
      <c r="O53" s="55"/>
      <c r="P53" s="55"/>
      <c r="Q53" s="55"/>
      <c r="R53" s="55"/>
    </row>
    <row r="54" spans="15:18" ht="12.75">
      <c r="O54" s="55"/>
      <c r="P54" s="55"/>
      <c r="Q54" s="55"/>
      <c r="R54" s="55"/>
    </row>
    <row r="55" spans="15:18" ht="12.75">
      <c r="O55" s="55"/>
      <c r="P55" s="55"/>
      <c r="Q55" s="55"/>
      <c r="R55" s="55"/>
    </row>
    <row r="56" spans="15:18" ht="12.75">
      <c r="O56" s="55"/>
      <c r="P56" s="55"/>
      <c r="Q56" s="55"/>
      <c r="R56" s="55"/>
    </row>
  </sheetData>
  <sheetProtection sheet="1" objects="1" scenarios="1"/>
  <mergeCells count="5">
    <mergeCell ref="F23:F24"/>
    <mergeCell ref="A8:E8"/>
    <mergeCell ref="A23:B24"/>
    <mergeCell ref="C23:C24"/>
    <mergeCell ref="D23:D2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DinaKozik</cp:lastModifiedBy>
  <cp:lastPrinted>2008-12-05T17:12:14Z</cp:lastPrinted>
  <dcterms:created xsi:type="dcterms:W3CDTF">2008-12-05T11:14:45Z</dcterms:created>
  <dcterms:modified xsi:type="dcterms:W3CDTF">2012-03-26T04:08:37Z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